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VEST~1\AppData\Local\Temp\BNZ.5f3644a45cd3dcd\"/>
    </mc:Choice>
  </mc:AlternateContent>
  <bookViews>
    <workbookView xWindow="0" yWindow="0" windowWidth="28800" windowHeight="11835" tabRatio="500" firstSheet="1" activeTab="4"/>
  </bookViews>
  <sheets>
    <sheet name="Rekapitulace stavby" sheetId="1" r:id="rId1"/>
    <sheet name="Zařízení VZT.1.01 - místn..." sheetId="2" r:id="rId2"/>
    <sheet name="Zařízení VZT.2.01 - šatna..." sheetId="3" r:id="rId3"/>
    <sheet name="Zařízení VZT.3.01 - přiro..." sheetId="4" r:id="rId4"/>
    <sheet name="ZTIA - Zařízení ZTI (Umýv..." sheetId="5" r:id="rId5"/>
  </sheets>
  <definedNames>
    <definedName name="_xlnm._FilterDatabase" localSheetId="1" hidden="1">'Zařízení VZT.1.01 - místn...'!$C$123:$K$198</definedName>
    <definedName name="_xlnm._FilterDatabase" localSheetId="2" hidden="1">'Zařízení VZT.2.01 - šatna...'!$C$123:$K$162</definedName>
    <definedName name="_xlnm._FilterDatabase" localSheetId="3" hidden="1">'Zařízení VZT.3.01 - přiro...'!$C$121:$K$128</definedName>
    <definedName name="_xlnm._FilterDatabase" localSheetId="4" hidden="1">'ZTIA - Zařízení ZTI (Umýv...'!$C$127:$K$211</definedName>
    <definedName name="_xlnm.Print_Titles" localSheetId="0">'Rekapitulace stavby'!$92:$92</definedName>
    <definedName name="_xlnm.Print_Titles" localSheetId="1">'Zařízení VZT.1.01 - místn...'!$123:$123</definedName>
    <definedName name="_xlnm.Print_Titles" localSheetId="2">'Zařízení VZT.2.01 - šatna...'!$123:$123</definedName>
    <definedName name="_xlnm.Print_Titles" localSheetId="3">'Zařízení VZT.3.01 - přiro...'!$121:$121</definedName>
    <definedName name="_xlnm.Print_Titles" localSheetId="4">'ZTIA - Zařízení ZTI (Umýv...'!$127:$127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K210" i="5" l="1"/>
  <c r="BI210" i="5"/>
  <c r="BH210" i="5"/>
  <c r="BG210" i="5"/>
  <c r="BF210" i="5"/>
  <c r="T210" i="5"/>
  <c r="R210" i="5"/>
  <c r="P210" i="5"/>
  <c r="J210" i="5"/>
  <c r="BE210" i="5" s="1"/>
  <c r="BK208" i="5"/>
  <c r="BI208" i="5"/>
  <c r="BH208" i="5"/>
  <c r="BG208" i="5"/>
  <c r="BF208" i="5"/>
  <c r="T208" i="5"/>
  <c r="R208" i="5"/>
  <c r="P208" i="5"/>
  <c r="J208" i="5"/>
  <c r="BE208" i="5" s="1"/>
  <c r="BK206" i="5"/>
  <c r="BK205" i="5" s="1"/>
  <c r="J205" i="5" s="1"/>
  <c r="J106" i="5" s="1"/>
  <c r="BI206" i="5"/>
  <c r="BH206" i="5"/>
  <c r="BG206" i="5"/>
  <c r="BF206" i="5"/>
  <c r="T206" i="5"/>
  <c r="R206" i="5"/>
  <c r="R205" i="5" s="1"/>
  <c r="P206" i="5"/>
  <c r="P205" i="5" s="1"/>
  <c r="J206" i="5"/>
  <c r="BE206" i="5" s="1"/>
  <c r="T205" i="5"/>
  <c r="BK203" i="5"/>
  <c r="BK202" i="5" s="1"/>
  <c r="J202" i="5" s="1"/>
  <c r="J105" i="5" s="1"/>
  <c r="BI203" i="5"/>
  <c r="BH203" i="5"/>
  <c r="BG203" i="5"/>
  <c r="BF203" i="5"/>
  <c r="T203" i="5"/>
  <c r="T202" i="5" s="1"/>
  <c r="R203" i="5"/>
  <c r="P203" i="5"/>
  <c r="P202" i="5" s="1"/>
  <c r="J203" i="5"/>
  <c r="BE203" i="5" s="1"/>
  <c r="R202" i="5"/>
  <c r="BK199" i="5"/>
  <c r="BI199" i="5"/>
  <c r="BH199" i="5"/>
  <c r="BG199" i="5"/>
  <c r="BF199" i="5"/>
  <c r="T199" i="5"/>
  <c r="T198" i="5" s="1"/>
  <c r="R199" i="5"/>
  <c r="P199" i="5"/>
  <c r="J199" i="5"/>
  <c r="BE199" i="5" s="1"/>
  <c r="BK198" i="5"/>
  <c r="J198" i="5" s="1"/>
  <c r="J104" i="5" s="1"/>
  <c r="R198" i="5"/>
  <c r="P198" i="5"/>
  <c r="BK197" i="5"/>
  <c r="BK194" i="5" s="1"/>
  <c r="J194" i="5" s="1"/>
  <c r="J103" i="5" s="1"/>
  <c r="BI197" i="5"/>
  <c r="BH197" i="5"/>
  <c r="BG197" i="5"/>
  <c r="BF197" i="5"/>
  <c r="T197" i="5"/>
  <c r="R197" i="5"/>
  <c r="P197" i="5"/>
  <c r="J197" i="5"/>
  <c r="BE197" i="5" s="1"/>
  <c r="BK196" i="5"/>
  <c r="BI196" i="5"/>
  <c r="BH196" i="5"/>
  <c r="BG196" i="5"/>
  <c r="BF196" i="5"/>
  <c r="T196" i="5"/>
  <c r="R196" i="5"/>
  <c r="P196" i="5"/>
  <c r="P194" i="5" s="1"/>
  <c r="J196" i="5"/>
  <c r="BE196" i="5" s="1"/>
  <c r="BK195" i="5"/>
  <c r="BI195" i="5"/>
  <c r="BH195" i="5"/>
  <c r="BG195" i="5"/>
  <c r="BF195" i="5"/>
  <c r="T195" i="5"/>
  <c r="T194" i="5" s="1"/>
  <c r="R195" i="5"/>
  <c r="R194" i="5" s="1"/>
  <c r="P195" i="5"/>
  <c r="J195" i="5"/>
  <c r="BE195" i="5" s="1"/>
  <c r="BK193" i="5"/>
  <c r="BI193" i="5"/>
  <c r="BH193" i="5"/>
  <c r="BG193" i="5"/>
  <c r="BF193" i="5"/>
  <c r="T193" i="5"/>
  <c r="R193" i="5"/>
  <c r="P193" i="5"/>
  <c r="J193" i="5"/>
  <c r="BE193" i="5" s="1"/>
  <c r="BK192" i="5"/>
  <c r="BI192" i="5"/>
  <c r="BH192" i="5"/>
  <c r="BG192" i="5"/>
  <c r="BF192" i="5"/>
  <c r="T192" i="5"/>
  <c r="R192" i="5"/>
  <c r="P192" i="5"/>
  <c r="J192" i="5"/>
  <c r="BE192" i="5" s="1"/>
  <c r="BK191" i="5"/>
  <c r="BI191" i="5"/>
  <c r="BH191" i="5"/>
  <c r="BG191" i="5"/>
  <c r="BF191" i="5"/>
  <c r="T191" i="5"/>
  <c r="R191" i="5"/>
  <c r="P191" i="5"/>
  <c r="J191" i="5"/>
  <c r="BE191" i="5" s="1"/>
  <c r="BK190" i="5"/>
  <c r="BI190" i="5"/>
  <c r="BH190" i="5"/>
  <c r="BG190" i="5"/>
  <c r="BF190" i="5"/>
  <c r="T190" i="5"/>
  <c r="R190" i="5"/>
  <c r="P190" i="5"/>
  <c r="J190" i="5"/>
  <c r="BE190" i="5" s="1"/>
  <c r="BK189" i="5"/>
  <c r="BI189" i="5"/>
  <c r="BH189" i="5"/>
  <c r="BG189" i="5"/>
  <c r="BF189" i="5"/>
  <c r="T189" i="5"/>
  <c r="R189" i="5"/>
  <c r="P189" i="5"/>
  <c r="J189" i="5"/>
  <c r="BE189" i="5" s="1"/>
  <c r="BK188" i="5"/>
  <c r="BI188" i="5"/>
  <c r="BH188" i="5"/>
  <c r="BG188" i="5"/>
  <c r="BF188" i="5"/>
  <c r="T188" i="5"/>
  <c r="R188" i="5"/>
  <c r="P188" i="5"/>
  <c r="J188" i="5"/>
  <c r="BE188" i="5" s="1"/>
  <c r="BK187" i="5"/>
  <c r="BI187" i="5"/>
  <c r="BH187" i="5"/>
  <c r="BG187" i="5"/>
  <c r="BF187" i="5"/>
  <c r="T187" i="5"/>
  <c r="R187" i="5"/>
  <c r="P187" i="5"/>
  <c r="J187" i="5"/>
  <c r="BE187" i="5" s="1"/>
  <c r="BK185" i="5"/>
  <c r="BI185" i="5"/>
  <c r="BH185" i="5"/>
  <c r="BG185" i="5"/>
  <c r="BF185" i="5"/>
  <c r="T185" i="5"/>
  <c r="R185" i="5"/>
  <c r="P185" i="5"/>
  <c r="J185" i="5"/>
  <c r="BE185" i="5" s="1"/>
  <c r="BK184" i="5"/>
  <c r="BI184" i="5"/>
  <c r="BH184" i="5"/>
  <c r="BG184" i="5"/>
  <c r="BF184" i="5"/>
  <c r="T184" i="5"/>
  <c r="R184" i="5"/>
  <c r="P184" i="5"/>
  <c r="J184" i="5"/>
  <c r="BE184" i="5" s="1"/>
  <c r="BK182" i="5"/>
  <c r="BI182" i="5"/>
  <c r="BH182" i="5"/>
  <c r="BG182" i="5"/>
  <c r="BF182" i="5"/>
  <c r="T182" i="5"/>
  <c r="R182" i="5"/>
  <c r="P182" i="5"/>
  <c r="J182" i="5"/>
  <c r="BE182" i="5" s="1"/>
  <c r="BK181" i="5"/>
  <c r="BI181" i="5"/>
  <c r="BH181" i="5"/>
  <c r="BG181" i="5"/>
  <c r="BF181" i="5"/>
  <c r="T181" i="5"/>
  <c r="R181" i="5"/>
  <c r="P181" i="5"/>
  <c r="J181" i="5"/>
  <c r="BE181" i="5" s="1"/>
  <c r="BK180" i="5"/>
  <c r="BI180" i="5"/>
  <c r="BH180" i="5"/>
  <c r="BG180" i="5"/>
  <c r="BF180" i="5"/>
  <c r="T180" i="5"/>
  <c r="R180" i="5"/>
  <c r="P180" i="5"/>
  <c r="J180" i="5"/>
  <c r="BE180" i="5" s="1"/>
  <c r="BK179" i="5"/>
  <c r="BI179" i="5"/>
  <c r="BH179" i="5"/>
  <c r="BG179" i="5"/>
  <c r="BF179" i="5"/>
  <c r="T179" i="5"/>
  <c r="R179" i="5"/>
  <c r="P179" i="5"/>
  <c r="J179" i="5"/>
  <c r="BE179" i="5" s="1"/>
  <c r="BK178" i="5"/>
  <c r="BI178" i="5"/>
  <c r="BH178" i="5"/>
  <c r="BG178" i="5"/>
  <c r="BF178" i="5"/>
  <c r="T178" i="5"/>
  <c r="R178" i="5"/>
  <c r="P178" i="5"/>
  <c r="J178" i="5"/>
  <c r="BE178" i="5" s="1"/>
  <c r="BK177" i="5"/>
  <c r="BI177" i="5"/>
  <c r="BH177" i="5"/>
  <c r="BG177" i="5"/>
  <c r="BF177" i="5"/>
  <c r="T177" i="5"/>
  <c r="R177" i="5"/>
  <c r="P177" i="5"/>
  <c r="J177" i="5"/>
  <c r="BE177" i="5" s="1"/>
  <c r="BK176" i="5"/>
  <c r="BI176" i="5"/>
  <c r="BH176" i="5"/>
  <c r="BG176" i="5"/>
  <c r="BF176" i="5"/>
  <c r="T176" i="5"/>
  <c r="R176" i="5"/>
  <c r="P176" i="5"/>
  <c r="J176" i="5"/>
  <c r="BE176" i="5" s="1"/>
  <c r="BK175" i="5"/>
  <c r="BI175" i="5"/>
  <c r="BH175" i="5"/>
  <c r="BG175" i="5"/>
  <c r="BF175" i="5"/>
  <c r="T175" i="5"/>
  <c r="R175" i="5"/>
  <c r="P175" i="5"/>
  <c r="J175" i="5"/>
  <c r="BE175" i="5" s="1"/>
  <c r="BK174" i="5"/>
  <c r="BI174" i="5"/>
  <c r="BH174" i="5"/>
  <c r="BG174" i="5"/>
  <c r="BF174" i="5"/>
  <c r="T174" i="5"/>
  <c r="R174" i="5"/>
  <c r="P174" i="5"/>
  <c r="J174" i="5"/>
  <c r="BE174" i="5" s="1"/>
  <c r="BK172" i="5"/>
  <c r="BI172" i="5"/>
  <c r="BH172" i="5"/>
  <c r="BG172" i="5"/>
  <c r="BF172" i="5"/>
  <c r="T172" i="5"/>
  <c r="R172" i="5"/>
  <c r="P172" i="5"/>
  <c r="J172" i="5"/>
  <c r="BE172" i="5" s="1"/>
  <c r="BK171" i="5"/>
  <c r="BI171" i="5"/>
  <c r="BH171" i="5"/>
  <c r="BG171" i="5"/>
  <c r="BF171" i="5"/>
  <c r="T171" i="5"/>
  <c r="R171" i="5"/>
  <c r="R170" i="5" s="1"/>
  <c r="P171" i="5"/>
  <c r="J171" i="5"/>
  <c r="BE171" i="5" s="1"/>
  <c r="T170" i="5"/>
  <c r="P170" i="5"/>
  <c r="BK169" i="5"/>
  <c r="BI169" i="5"/>
  <c r="BH169" i="5"/>
  <c r="BG169" i="5"/>
  <c r="BF169" i="5"/>
  <c r="T169" i="5"/>
  <c r="R169" i="5"/>
  <c r="P169" i="5"/>
  <c r="J169" i="5"/>
  <c r="BE169" i="5" s="1"/>
  <c r="BK168" i="5"/>
  <c r="BI168" i="5"/>
  <c r="BH168" i="5"/>
  <c r="BG168" i="5"/>
  <c r="BF168" i="5"/>
  <c r="T168" i="5"/>
  <c r="R168" i="5"/>
  <c r="P168" i="5"/>
  <c r="J168" i="5"/>
  <c r="BE168" i="5" s="1"/>
  <c r="BK167" i="5"/>
  <c r="BI167" i="5"/>
  <c r="BH167" i="5"/>
  <c r="BG167" i="5"/>
  <c r="BF167" i="5"/>
  <c r="T167" i="5"/>
  <c r="R167" i="5"/>
  <c r="P167" i="5"/>
  <c r="J167" i="5"/>
  <c r="BE167" i="5" s="1"/>
  <c r="BK165" i="5"/>
  <c r="BI165" i="5"/>
  <c r="BH165" i="5"/>
  <c r="BG165" i="5"/>
  <c r="BF165" i="5"/>
  <c r="T165" i="5"/>
  <c r="R165" i="5"/>
  <c r="P165" i="5"/>
  <c r="J165" i="5"/>
  <c r="BE165" i="5" s="1"/>
  <c r="BK164" i="5"/>
  <c r="BI164" i="5"/>
  <c r="BH164" i="5"/>
  <c r="BG164" i="5"/>
  <c r="BF164" i="5"/>
  <c r="T164" i="5"/>
  <c r="R164" i="5"/>
  <c r="P164" i="5"/>
  <c r="J164" i="5"/>
  <c r="BE164" i="5" s="1"/>
  <c r="BK163" i="5"/>
  <c r="BI163" i="5"/>
  <c r="BH163" i="5"/>
  <c r="BG163" i="5"/>
  <c r="BF163" i="5"/>
  <c r="T163" i="5"/>
  <c r="R163" i="5"/>
  <c r="P163" i="5"/>
  <c r="J163" i="5"/>
  <c r="BE163" i="5" s="1"/>
  <c r="BK162" i="5"/>
  <c r="BI162" i="5"/>
  <c r="BH162" i="5"/>
  <c r="BG162" i="5"/>
  <c r="BF162" i="5"/>
  <c r="T162" i="5"/>
  <c r="R162" i="5"/>
  <c r="P162" i="5"/>
  <c r="J162" i="5"/>
  <c r="BE162" i="5" s="1"/>
  <c r="BK161" i="5"/>
  <c r="BI161" i="5"/>
  <c r="BH161" i="5"/>
  <c r="BG161" i="5"/>
  <c r="BF161" i="5"/>
  <c r="T161" i="5"/>
  <c r="R161" i="5"/>
  <c r="P161" i="5"/>
  <c r="J161" i="5"/>
  <c r="BE161" i="5" s="1"/>
  <c r="BK160" i="5"/>
  <c r="BI160" i="5"/>
  <c r="BH160" i="5"/>
  <c r="BG160" i="5"/>
  <c r="BF160" i="5"/>
  <c r="T160" i="5"/>
  <c r="R160" i="5"/>
  <c r="P160" i="5"/>
  <c r="J160" i="5"/>
  <c r="BE160" i="5" s="1"/>
  <c r="BK159" i="5"/>
  <c r="BI159" i="5"/>
  <c r="BH159" i="5"/>
  <c r="BG159" i="5"/>
  <c r="BF159" i="5"/>
  <c r="T159" i="5"/>
  <c r="R159" i="5"/>
  <c r="P159" i="5"/>
  <c r="J159" i="5"/>
  <c r="BE159" i="5" s="1"/>
  <c r="BK158" i="5"/>
  <c r="BI158" i="5"/>
  <c r="BH158" i="5"/>
  <c r="BG158" i="5"/>
  <c r="BF158" i="5"/>
  <c r="T158" i="5"/>
  <c r="R158" i="5"/>
  <c r="P158" i="5"/>
  <c r="J158" i="5"/>
  <c r="BE158" i="5" s="1"/>
  <c r="BK156" i="5"/>
  <c r="BI156" i="5"/>
  <c r="BH156" i="5"/>
  <c r="BG156" i="5"/>
  <c r="BF156" i="5"/>
  <c r="T156" i="5"/>
  <c r="R156" i="5"/>
  <c r="P156" i="5"/>
  <c r="J156" i="5"/>
  <c r="BE156" i="5" s="1"/>
  <c r="BK155" i="5"/>
  <c r="BI155" i="5"/>
  <c r="BH155" i="5"/>
  <c r="BG155" i="5"/>
  <c r="BF155" i="5"/>
  <c r="T155" i="5"/>
  <c r="R155" i="5"/>
  <c r="P155" i="5"/>
  <c r="J155" i="5"/>
  <c r="BE155" i="5" s="1"/>
  <c r="BK154" i="5"/>
  <c r="BI154" i="5"/>
  <c r="BH154" i="5"/>
  <c r="BG154" i="5"/>
  <c r="BF154" i="5"/>
  <c r="T154" i="5"/>
  <c r="R154" i="5"/>
  <c r="P154" i="5"/>
  <c r="J154" i="5"/>
  <c r="BE154" i="5" s="1"/>
  <c r="BK153" i="5"/>
  <c r="BI153" i="5"/>
  <c r="BH153" i="5"/>
  <c r="BG153" i="5"/>
  <c r="BF153" i="5"/>
  <c r="T153" i="5"/>
  <c r="R153" i="5"/>
  <c r="P153" i="5"/>
  <c r="J153" i="5"/>
  <c r="BE153" i="5" s="1"/>
  <c r="BK152" i="5"/>
  <c r="BI152" i="5"/>
  <c r="BH152" i="5"/>
  <c r="BG152" i="5"/>
  <c r="BF152" i="5"/>
  <c r="T152" i="5"/>
  <c r="R152" i="5"/>
  <c r="P152" i="5"/>
  <c r="J152" i="5"/>
  <c r="BE152" i="5" s="1"/>
  <c r="BK151" i="5"/>
  <c r="BI151" i="5"/>
  <c r="BH151" i="5"/>
  <c r="BG151" i="5"/>
  <c r="BF151" i="5"/>
  <c r="T151" i="5"/>
  <c r="T149" i="5" s="1"/>
  <c r="R151" i="5"/>
  <c r="P151" i="5"/>
  <c r="J151" i="5"/>
  <c r="BE151" i="5" s="1"/>
  <c r="BK150" i="5"/>
  <c r="BI150" i="5"/>
  <c r="BH150" i="5"/>
  <c r="BG150" i="5"/>
  <c r="BF150" i="5"/>
  <c r="T150" i="5"/>
  <c r="R150" i="5"/>
  <c r="P150" i="5"/>
  <c r="P149" i="5" s="1"/>
  <c r="J150" i="5"/>
  <c r="BE150" i="5" s="1"/>
  <c r="R149" i="5"/>
  <c r="BK148" i="5"/>
  <c r="BI148" i="5"/>
  <c r="BH148" i="5"/>
  <c r="BG148" i="5"/>
  <c r="BF148" i="5"/>
  <c r="T148" i="5"/>
  <c r="R148" i="5"/>
  <c r="P148" i="5"/>
  <c r="J148" i="5"/>
  <c r="BE148" i="5" s="1"/>
  <c r="BK147" i="5"/>
  <c r="BI147" i="5"/>
  <c r="BH147" i="5"/>
  <c r="BG147" i="5"/>
  <c r="BF147" i="5"/>
  <c r="T147" i="5"/>
  <c r="R147" i="5"/>
  <c r="P147" i="5"/>
  <c r="J147" i="5"/>
  <c r="BE147" i="5" s="1"/>
  <c r="BK145" i="5"/>
  <c r="BI145" i="5"/>
  <c r="BH145" i="5"/>
  <c r="BG145" i="5"/>
  <c r="BF145" i="5"/>
  <c r="T145" i="5"/>
  <c r="R145" i="5"/>
  <c r="P145" i="5"/>
  <c r="J145" i="5"/>
  <c r="BE145" i="5" s="1"/>
  <c r="BK144" i="5"/>
  <c r="BI144" i="5"/>
  <c r="BH144" i="5"/>
  <c r="BG144" i="5"/>
  <c r="BF144" i="5"/>
  <c r="T144" i="5"/>
  <c r="R144" i="5"/>
  <c r="P144" i="5"/>
  <c r="J144" i="5"/>
  <c r="BE144" i="5" s="1"/>
  <c r="BK143" i="5"/>
  <c r="BI143" i="5"/>
  <c r="BH143" i="5"/>
  <c r="BG143" i="5"/>
  <c r="BF143" i="5"/>
  <c r="T143" i="5"/>
  <c r="R143" i="5"/>
  <c r="P143" i="5"/>
  <c r="J143" i="5"/>
  <c r="BE143" i="5" s="1"/>
  <c r="BK142" i="5"/>
  <c r="BI142" i="5"/>
  <c r="BH142" i="5"/>
  <c r="BG142" i="5"/>
  <c r="BF142" i="5"/>
  <c r="T142" i="5"/>
  <c r="R142" i="5"/>
  <c r="P142" i="5"/>
  <c r="J142" i="5"/>
  <c r="BE142" i="5" s="1"/>
  <c r="BK141" i="5"/>
  <c r="BI141" i="5"/>
  <c r="BH141" i="5"/>
  <c r="BG141" i="5"/>
  <c r="BF141" i="5"/>
  <c r="T141" i="5"/>
  <c r="R141" i="5"/>
  <c r="P141" i="5"/>
  <c r="J141" i="5"/>
  <c r="BE141" i="5" s="1"/>
  <c r="BK140" i="5"/>
  <c r="BI140" i="5"/>
  <c r="BH140" i="5"/>
  <c r="BG140" i="5"/>
  <c r="BF140" i="5"/>
  <c r="T140" i="5"/>
  <c r="R140" i="5"/>
  <c r="P140" i="5"/>
  <c r="J140" i="5"/>
  <c r="BE140" i="5" s="1"/>
  <c r="BK138" i="5"/>
  <c r="BI138" i="5"/>
  <c r="BH138" i="5"/>
  <c r="BG138" i="5"/>
  <c r="BF138" i="5"/>
  <c r="T138" i="5"/>
  <c r="R138" i="5"/>
  <c r="P138" i="5"/>
  <c r="J138" i="5"/>
  <c r="BE138" i="5" s="1"/>
  <c r="BK137" i="5"/>
  <c r="BI137" i="5"/>
  <c r="BH137" i="5"/>
  <c r="BG137" i="5"/>
  <c r="BF137" i="5"/>
  <c r="T137" i="5"/>
  <c r="R137" i="5"/>
  <c r="P137" i="5"/>
  <c r="J137" i="5"/>
  <c r="BE137" i="5" s="1"/>
  <c r="BK136" i="5"/>
  <c r="BI136" i="5"/>
  <c r="BH136" i="5"/>
  <c r="BG136" i="5"/>
  <c r="BF136" i="5"/>
  <c r="T136" i="5"/>
  <c r="R136" i="5"/>
  <c r="P136" i="5"/>
  <c r="J136" i="5"/>
  <c r="BE136" i="5" s="1"/>
  <c r="BK135" i="5"/>
  <c r="BI135" i="5"/>
  <c r="BH135" i="5"/>
  <c r="BG135" i="5"/>
  <c r="BF135" i="5"/>
  <c r="T135" i="5"/>
  <c r="R135" i="5"/>
  <c r="P135" i="5"/>
  <c r="J135" i="5"/>
  <c r="BE135" i="5" s="1"/>
  <c r="BK133" i="5"/>
  <c r="BK130" i="5" s="1"/>
  <c r="J130" i="5" s="1"/>
  <c r="J100" i="5" s="1"/>
  <c r="BI133" i="5"/>
  <c r="BH133" i="5"/>
  <c r="BG133" i="5"/>
  <c r="BF133" i="5"/>
  <c r="T133" i="5"/>
  <c r="R133" i="5"/>
  <c r="P133" i="5"/>
  <c r="J133" i="5"/>
  <c r="BE133" i="5" s="1"/>
  <c r="BK132" i="5"/>
  <c r="BI132" i="5"/>
  <c r="BH132" i="5"/>
  <c r="BG132" i="5"/>
  <c r="BF132" i="5"/>
  <c r="T132" i="5"/>
  <c r="R132" i="5"/>
  <c r="P132" i="5"/>
  <c r="J132" i="5"/>
  <c r="BE132" i="5" s="1"/>
  <c r="BK131" i="5"/>
  <c r="BI131" i="5"/>
  <c r="BH131" i="5"/>
  <c r="BG131" i="5"/>
  <c r="BF131" i="5"/>
  <c r="T131" i="5"/>
  <c r="R131" i="5"/>
  <c r="R130" i="5" s="1"/>
  <c r="R129" i="5" s="1"/>
  <c r="R128" i="5" s="1"/>
  <c r="P131" i="5"/>
  <c r="J131" i="5"/>
  <c r="BE131" i="5" s="1"/>
  <c r="T130" i="5"/>
  <c r="T129" i="5" s="1"/>
  <c r="T128" i="5" s="1"/>
  <c r="P130" i="5"/>
  <c r="J125" i="5"/>
  <c r="J124" i="5"/>
  <c r="F124" i="5"/>
  <c r="F122" i="5"/>
  <c r="E120" i="5"/>
  <c r="J93" i="5"/>
  <c r="F93" i="5"/>
  <c r="F91" i="5"/>
  <c r="E89" i="5"/>
  <c r="J39" i="5"/>
  <c r="J38" i="5"/>
  <c r="J37" i="5"/>
  <c r="J26" i="5"/>
  <c r="E26" i="5"/>
  <c r="J94" i="5" s="1"/>
  <c r="J25" i="5"/>
  <c r="J20" i="5"/>
  <c r="E20" i="5"/>
  <c r="F125" i="5" s="1"/>
  <c r="J19" i="5"/>
  <c r="J14" i="5"/>
  <c r="E7" i="5"/>
  <c r="E116" i="5" s="1"/>
  <c r="BK127" i="4"/>
  <c r="BI127" i="4"/>
  <c r="F39" i="4" s="1"/>
  <c r="BD98" i="1" s="1"/>
  <c r="BH127" i="4"/>
  <c r="BG127" i="4"/>
  <c r="BF127" i="4"/>
  <c r="F36" i="4" s="1"/>
  <c r="BA98" i="1" s="1"/>
  <c r="T127" i="4"/>
  <c r="T126" i="4" s="1"/>
  <c r="R127" i="4"/>
  <c r="R126" i="4" s="1"/>
  <c r="P127" i="4"/>
  <c r="P126" i="4" s="1"/>
  <c r="J127" i="4"/>
  <c r="BE127" i="4" s="1"/>
  <c r="BK126" i="4"/>
  <c r="J126" i="4" s="1"/>
  <c r="J100" i="4" s="1"/>
  <c r="BK124" i="4"/>
  <c r="BK123" i="4" s="1"/>
  <c r="J123" i="4" s="1"/>
  <c r="J99" i="4" s="1"/>
  <c r="BI124" i="4"/>
  <c r="BH124" i="4"/>
  <c r="BG124" i="4"/>
  <c r="F37" i="4" s="1"/>
  <c r="BB98" i="1" s="1"/>
  <c r="BF124" i="4"/>
  <c r="T124" i="4"/>
  <c r="R124" i="4"/>
  <c r="R123" i="4" s="1"/>
  <c r="R122" i="4" s="1"/>
  <c r="P124" i="4"/>
  <c r="P123" i="4" s="1"/>
  <c r="P122" i="4" s="1"/>
  <c r="J124" i="4"/>
  <c r="BE124" i="4" s="1"/>
  <c r="T123" i="4"/>
  <c r="J118" i="4"/>
  <c r="F118" i="4"/>
  <c r="J116" i="4"/>
  <c r="F116" i="4"/>
  <c r="E114" i="4"/>
  <c r="E110" i="4"/>
  <c r="J94" i="4"/>
  <c r="J93" i="4"/>
  <c r="F93" i="4"/>
  <c r="J91" i="4"/>
  <c r="F91" i="4"/>
  <c r="E89" i="4"/>
  <c r="J39" i="4"/>
  <c r="J38" i="4"/>
  <c r="F38" i="4"/>
  <c r="BC98" i="1" s="1"/>
  <c r="J37" i="4"/>
  <c r="J26" i="4"/>
  <c r="E26" i="4"/>
  <c r="J119" i="4" s="1"/>
  <c r="J25" i="4"/>
  <c r="J20" i="4"/>
  <c r="E20" i="4"/>
  <c r="J19" i="4"/>
  <c r="J14" i="4"/>
  <c r="E7" i="4"/>
  <c r="E85" i="4" s="1"/>
  <c r="BK161" i="3"/>
  <c r="BI161" i="3"/>
  <c r="BH161" i="3"/>
  <c r="BG161" i="3"/>
  <c r="BF161" i="3"/>
  <c r="T161" i="3"/>
  <c r="R161" i="3"/>
  <c r="P161" i="3"/>
  <c r="J161" i="3"/>
  <c r="BE161" i="3" s="1"/>
  <c r="BK159" i="3"/>
  <c r="BI159" i="3"/>
  <c r="BH159" i="3"/>
  <c r="BG159" i="3"/>
  <c r="BF159" i="3"/>
  <c r="T159" i="3"/>
  <c r="T156" i="3" s="1"/>
  <c r="R159" i="3"/>
  <c r="P159" i="3"/>
  <c r="J159" i="3"/>
  <c r="BE159" i="3" s="1"/>
  <c r="BK157" i="3"/>
  <c r="BK156" i="3" s="1"/>
  <c r="J156" i="3" s="1"/>
  <c r="J102" i="3" s="1"/>
  <c r="BI157" i="3"/>
  <c r="BH157" i="3"/>
  <c r="BG157" i="3"/>
  <c r="BF157" i="3"/>
  <c r="T157" i="3"/>
  <c r="R157" i="3"/>
  <c r="P157" i="3"/>
  <c r="J157" i="3"/>
  <c r="BE157" i="3" s="1"/>
  <c r="R156" i="3"/>
  <c r="BK153" i="3"/>
  <c r="BI153" i="3"/>
  <c r="BH153" i="3"/>
  <c r="BG153" i="3"/>
  <c r="BF153" i="3"/>
  <c r="T153" i="3"/>
  <c r="R153" i="3"/>
  <c r="P153" i="3"/>
  <c r="J153" i="3"/>
  <c r="BE153" i="3" s="1"/>
  <c r="BK150" i="3"/>
  <c r="BI150" i="3"/>
  <c r="BH150" i="3"/>
  <c r="BG150" i="3"/>
  <c r="BF150" i="3"/>
  <c r="T150" i="3"/>
  <c r="R150" i="3"/>
  <c r="P150" i="3"/>
  <c r="J150" i="3"/>
  <c r="BE150" i="3" s="1"/>
  <c r="BK147" i="3"/>
  <c r="BI147" i="3"/>
  <c r="BH147" i="3"/>
  <c r="BG147" i="3"/>
  <c r="BF147" i="3"/>
  <c r="T147" i="3"/>
  <c r="R147" i="3"/>
  <c r="P147" i="3"/>
  <c r="J147" i="3"/>
  <c r="BE147" i="3" s="1"/>
  <c r="BK144" i="3"/>
  <c r="BI144" i="3"/>
  <c r="BH144" i="3"/>
  <c r="BG144" i="3"/>
  <c r="BF144" i="3"/>
  <c r="T144" i="3"/>
  <c r="R144" i="3"/>
  <c r="P144" i="3"/>
  <c r="P143" i="3" s="1"/>
  <c r="J144" i="3"/>
  <c r="BE144" i="3" s="1"/>
  <c r="T143" i="3"/>
  <c r="R143" i="3"/>
  <c r="BK141" i="3"/>
  <c r="BK140" i="3" s="1"/>
  <c r="J140" i="3" s="1"/>
  <c r="J100" i="3" s="1"/>
  <c r="BI141" i="3"/>
  <c r="BH141" i="3"/>
  <c r="BG141" i="3"/>
  <c r="BF141" i="3"/>
  <c r="T141" i="3"/>
  <c r="T140" i="3" s="1"/>
  <c r="R141" i="3"/>
  <c r="P141" i="3"/>
  <c r="J141" i="3"/>
  <c r="BE141" i="3" s="1"/>
  <c r="R140" i="3"/>
  <c r="P140" i="3"/>
  <c r="BK138" i="3"/>
  <c r="BI138" i="3"/>
  <c r="BH138" i="3"/>
  <c r="BG138" i="3"/>
  <c r="BF138" i="3"/>
  <c r="T138" i="3"/>
  <c r="R138" i="3"/>
  <c r="P138" i="3"/>
  <c r="J138" i="3"/>
  <c r="BE138" i="3" s="1"/>
  <c r="BK137" i="3"/>
  <c r="BI137" i="3"/>
  <c r="BH137" i="3"/>
  <c r="BG137" i="3"/>
  <c r="BF137" i="3"/>
  <c r="T137" i="3"/>
  <c r="R137" i="3"/>
  <c r="P137" i="3"/>
  <c r="J137" i="3"/>
  <c r="BE137" i="3" s="1"/>
  <c r="BK135" i="3"/>
  <c r="BI135" i="3"/>
  <c r="BH135" i="3"/>
  <c r="BG135" i="3"/>
  <c r="BF135" i="3"/>
  <c r="T135" i="3"/>
  <c r="R135" i="3"/>
  <c r="P135" i="3"/>
  <c r="J135" i="3"/>
  <c r="BE135" i="3" s="1"/>
  <c r="BK133" i="3"/>
  <c r="BI133" i="3"/>
  <c r="BH133" i="3"/>
  <c r="BG133" i="3"/>
  <c r="BF133" i="3"/>
  <c r="T133" i="3"/>
  <c r="R133" i="3"/>
  <c r="R125" i="3" s="1"/>
  <c r="R124" i="3" s="1"/>
  <c r="P133" i="3"/>
  <c r="J133" i="3"/>
  <c r="BE133" i="3" s="1"/>
  <c r="BK131" i="3"/>
  <c r="BI131" i="3"/>
  <c r="BH131" i="3"/>
  <c r="BG131" i="3"/>
  <c r="BF131" i="3"/>
  <c r="BE131" i="3"/>
  <c r="T131" i="3"/>
  <c r="R131" i="3"/>
  <c r="P131" i="3"/>
  <c r="J131" i="3"/>
  <c r="BK129" i="3"/>
  <c r="BI129" i="3"/>
  <c r="BH129" i="3"/>
  <c r="BG129" i="3"/>
  <c r="BF129" i="3"/>
  <c r="T129" i="3"/>
  <c r="R129" i="3"/>
  <c r="P129" i="3"/>
  <c r="J129" i="3"/>
  <c r="BE129" i="3" s="1"/>
  <c r="BK128" i="3"/>
  <c r="BI128" i="3"/>
  <c r="BH128" i="3"/>
  <c r="F38" i="3" s="1"/>
  <c r="BC97" i="1" s="1"/>
  <c r="BG128" i="3"/>
  <c r="BF128" i="3"/>
  <c r="T128" i="3"/>
  <c r="T125" i="3" s="1"/>
  <c r="T124" i="3" s="1"/>
  <c r="R128" i="3"/>
  <c r="P128" i="3"/>
  <c r="J128" i="3"/>
  <c r="BE128" i="3" s="1"/>
  <c r="BK126" i="3"/>
  <c r="BI126" i="3"/>
  <c r="BH126" i="3"/>
  <c r="BG126" i="3"/>
  <c r="BF126" i="3"/>
  <c r="T126" i="3"/>
  <c r="R126" i="3"/>
  <c r="P126" i="3"/>
  <c r="J126" i="3"/>
  <c r="BE126" i="3" s="1"/>
  <c r="J121" i="3"/>
  <c r="J120" i="3"/>
  <c r="F120" i="3"/>
  <c r="F118" i="3"/>
  <c r="E116" i="3"/>
  <c r="J93" i="3"/>
  <c r="F93" i="3"/>
  <c r="F91" i="3"/>
  <c r="E89" i="3"/>
  <c r="J39" i="3"/>
  <c r="J38" i="3"/>
  <c r="J37" i="3"/>
  <c r="J26" i="3"/>
  <c r="E26" i="3"/>
  <c r="J94" i="3" s="1"/>
  <c r="J25" i="3"/>
  <c r="J20" i="3"/>
  <c r="E20" i="3"/>
  <c r="F121" i="3" s="1"/>
  <c r="J19" i="3"/>
  <c r="J14" i="3"/>
  <c r="J91" i="3" s="1"/>
  <c r="E7" i="3"/>
  <c r="E112" i="3" s="1"/>
  <c r="BK197" i="2"/>
  <c r="BI197" i="2"/>
  <c r="BH197" i="2"/>
  <c r="BG197" i="2"/>
  <c r="BF197" i="2"/>
  <c r="T197" i="2"/>
  <c r="R197" i="2"/>
  <c r="P197" i="2"/>
  <c r="J197" i="2"/>
  <c r="BE197" i="2" s="1"/>
  <c r="BK195" i="2"/>
  <c r="BI195" i="2"/>
  <c r="BH195" i="2"/>
  <c r="BG195" i="2"/>
  <c r="BF195" i="2"/>
  <c r="T195" i="2"/>
  <c r="R195" i="2"/>
  <c r="P195" i="2"/>
  <c r="P192" i="2" s="1"/>
  <c r="J195" i="2"/>
  <c r="BE195" i="2" s="1"/>
  <c r="BK193" i="2"/>
  <c r="BI193" i="2"/>
  <c r="BH193" i="2"/>
  <c r="BG193" i="2"/>
  <c r="BF193" i="2"/>
  <c r="T193" i="2"/>
  <c r="R193" i="2"/>
  <c r="R192" i="2" s="1"/>
  <c r="P193" i="2"/>
  <c r="J193" i="2"/>
  <c r="BE193" i="2" s="1"/>
  <c r="BK192" i="2"/>
  <c r="J192" i="2" s="1"/>
  <c r="J102" i="2" s="1"/>
  <c r="T192" i="2"/>
  <c r="BK189" i="2"/>
  <c r="BI189" i="2"/>
  <c r="BH189" i="2"/>
  <c r="BG189" i="2"/>
  <c r="BF189" i="2"/>
  <c r="T189" i="2"/>
  <c r="R189" i="2"/>
  <c r="P189" i="2"/>
  <c r="J189" i="2"/>
  <c r="BE189" i="2" s="1"/>
  <c r="BK186" i="2"/>
  <c r="BI186" i="2"/>
  <c r="BH186" i="2"/>
  <c r="BG186" i="2"/>
  <c r="BF186" i="2"/>
  <c r="T186" i="2"/>
  <c r="R186" i="2"/>
  <c r="P186" i="2"/>
  <c r="J186" i="2"/>
  <c r="BE186" i="2" s="1"/>
  <c r="BK183" i="2"/>
  <c r="BK179" i="2" s="1"/>
  <c r="J179" i="2" s="1"/>
  <c r="J101" i="2" s="1"/>
  <c r="BI183" i="2"/>
  <c r="BH183" i="2"/>
  <c r="BG183" i="2"/>
  <c r="BF183" i="2"/>
  <c r="T183" i="2"/>
  <c r="R183" i="2"/>
  <c r="P183" i="2"/>
  <c r="J183" i="2"/>
  <c r="BE183" i="2" s="1"/>
  <c r="BK180" i="2"/>
  <c r="BI180" i="2"/>
  <c r="BH180" i="2"/>
  <c r="BG180" i="2"/>
  <c r="BF180" i="2"/>
  <c r="T180" i="2"/>
  <c r="R180" i="2"/>
  <c r="P180" i="2"/>
  <c r="J180" i="2"/>
  <c r="BE180" i="2" s="1"/>
  <c r="P179" i="2"/>
  <c r="BK177" i="2"/>
  <c r="BI177" i="2"/>
  <c r="BH177" i="2"/>
  <c r="BG177" i="2"/>
  <c r="BF177" i="2"/>
  <c r="T177" i="2"/>
  <c r="R177" i="2"/>
  <c r="R176" i="2" s="1"/>
  <c r="P177" i="2"/>
  <c r="J177" i="2"/>
  <c r="BE177" i="2" s="1"/>
  <c r="BK176" i="2"/>
  <c r="J176" i="2" s="1"/>
  <c r="J100" i="2" s="1"/>
  <c r="T176" i="2"/>
  <c r="P176" i="2"/>
  <c r="BK174" i="2"/>
  <c r="BI174" i="2"/>
  <c r="BH174" i="2"/>
  <c r="BG174" i="2"/>
  <c r="BF174" i="2"/>
  <c r="T174" i="2"/>
  <c r="R174" i="2"/>
  <c r="P174" i="2"/>
  <c r="J174" i="2"/>
  <c r="BE174" i="2" s="1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69" i="2"/>
  <c r="BI169" i="2"/>
  <c r="BH169" i="2"/>
  <c r="BG169" i="2"/>
  <c r="BF169" i="2"/>
  <c r="T169" i="2"/>
  <c r="R169" i="2"/>
  <c r="P169" i="2"/>
  <c r="J169" i="2"/>
  <c r="BE169" i="2" s="1"/>
  <c r="BK167" i="2"/>
  <c r="BI167" i="2"/>
  <c r="BH167" i="2"/>
  <c r="BG167" i="2"/>
  <c r="BF167" i="2"/>
  <c r="T167" i="2"/>
  <c r="R167" i="2"/>
  <c r="P167" i="2"/>
  <c r="J167" i="2"/>
  <c r="BE167" i="2" s="1"/>
  <c r="BK165" i="2"/>
  <c r="BI165" i="2"/>
  <c r="BH165" i="2"/>
  <c r="BG165" i="2"/>
  <c r="BF165" i="2"/>
  <c r="T165" i="2"/>
  <c r="R165" i="2"/>
  <c r="P165" i="2"/>
  <c r="J165" i="2"/>
  <c r="BE165" i="2" s="1"/>
  <c r="BK163" i="2"/>
  <c r="BI163" i="2"/>
  <c r="BH163" i="2"/>
  <c r="BG163" i="2"/>
  <c r="BF163" i="2"/>
  <c r="T163" i="2"/>
  <c r="R163" i="2"/>
  <c r="P163" i="2"/>
  <c r="J163" i="2"/>
  <c r="BE163" i="2" s="1"/>
  <c r="BK161" i="2"/>
  <c r="BI161" i="2"/>
  <c r="BH161" i="2"/>
  <c r="BG161" i="2"/>
  <c r="BF161" i="2"/>
  <c r="T161" i="2"/>
  <c r="R161" i="2"/>
  <c r="P161" i="2"/>
  <c r="J161" i="2"/>
  <c r="BE161" i="2" s="1"/>
  <c r="BK159" i="2"/>
  <c r="BI159" i="2"/>
  <c r="BH159" i="2"/>
  <c r="BG159" i="2"/>
  <c r="BF159" i="2"/>
  <c r="T159" i="2"/>
  <c r="R159" i="2"/>
  <c r="P159" i="2"/>
  <c r="J159" i="2"/>
  <c r="BE159" i="2" s="1"/>
  <c r="BK157" i="2"/>
  <c r="BI157" i="2"/>
  <c r="BH157" i="2"/>
  <c r="BG157" i="2"/>
  <c r="BF157" i="2"/>
  <c r="T157" i="2"/>
  <c r="R157" i="2"/>
  <c r="P157" i="2"/>
  <c r="J157" i="2"/>
  <c r="BE157" i="2" s="1"/>
  <c r="BK155" i="2"/>
  <c r="BI155" i="2"/>
  <c r="BH155" i="2"/>
  <c r="BG155" i="2"/>
  <c r="BF155" i="2"/>
  <c r="T155" i="2"/>
  <c r="R155" i="2"/>
  <c r="P155" i="2"/>
  <c r="J155" i="2"/>
  <c r="BE155" i="2" s="1"/>
  <c r="BK153" i="2"/>
  <c r="BI153" i="2"/>
  <c r="BH153" i="2"/>
  <c r="BG153" i="2"/>
  <c r="BF153" i="2"/>
  <c r="T153" i="2"/>
  <c r="R153" i="2"/>
  <c r="P153" i="2"/>
  <c r="J153" i="2"/>
  <c r="BE153" i="2" s="1"/>
  <c r="BK151" i="2"/>
  <c r="BI151" i="2"/>
  <c r="BH151" i="2"/>
  <c r="BG151" i="2"/>
  <c r="BF151" i="2"/>
  <c r="T151" i="2"/>
  <c r="R151" i="2"/>
  <c r="P151" i="2"/>
  <c r="J151" i="2"/>
  <c r="BE151" i="2" s="1"/>
  <c r="BK149" i="2"/>
  <c r="BI149" i="2"/>
  <c r="BH149" i="2"/>
  <c r="BG149" i="2"/>
  <c r="BF149" i="2"/>
  <c r="T149" i="2"/>
  <c r="R149" i="2"/>
  <c r="P149" i="2"/>
  <c r="J149" i="2"/>
  <c r="BE149" i="2" s="1"/>
  <c r="BK147" i="2"/>
  <c r="BI147" i="2"/>
  <c r="BH147" i="2"/>
  <c r="BG147" i="2"/>
  <c r="BF147" i="2"/>
  <c r="T147" i="2"/>
  <c r="R147" i="2"/>
  <c r="P147" i="2"/>
  <c r="J147" i="2"/>
  <c r="BE147" i="2" s="1"/>
  <c r="BK145" i="2"/>
  <c r="BI145" i="2"/>
  <c r="BH145" i="2"/>
  <c r="BG145" i="2"/>
  <c r="BF145" i="2"/>
  <c r="T145" i="2"/>
  <c r="R145" i="2"/>
  <c r="P145" i="2"/>
  <c r="J145" i="2"/>
  <c r="BE145" i="2" s="1"/>
  <c r="BK143" i="2"/>
  <c r="BI143" i="2"/>
  <c r="BH143" i="2"/>
  <c r="BG143" i="2"/>
  <c r="BF143" i="2"/>
  <c r="T143" i="2"/>
  <c r="R143" i="2"/>
  <c r="P143" i="2"/>
  <c r="J143" i="2"/>
  <c r="BE143" i="2" s="1"/>
  <c r="BK141" i="2"/>
  <c r="BI141" i="2"/>
  <c r="BH141" i="2"/>
  <c r="BG141" i="2"/>
  <c r="BF141" i="2"/>
  <c r="T141" i="2"/>
  <c r="R141" i="2"/>
  <c r="P141" i="2"/>
  <c r="J141" i="2"/>
  <c r="BE141" i="2" s="1"/>
  <c r="BK139" i="2"/>
  <c r="BI139" i="2"/>
  <c r="BH139" i="2"/>
  <c r="BG139" i="2"/>
  <c r="BF139" i="2"/>
  <c r="T139" i="2"/>
  <c r="R139" i="2"/>
  <c r="P139" i="2"/>
  <c r="J139" i="2"/>
  <c r="BE139" i="2" s="1"/>
  <c r="BK137" i="2"/>
  <c r="BI137" i="2"/>
  <c r="BH137" i="2"/>
  <c r="BG137" i="2"/>
  <c r="BF137" i="2"/>
  <c r="T137" i="2"/>
  <c r="T125" i="2" s="1"/>
  <c r="R137" i="2"/>
  <c r="P137" i="2"/>
  <c r="J137" i="2"/>
  <c r="BE137" i="2" s="1"/>
  <c r="BK135" i="2"/>
  <c r="BI135" i="2"/>
  <c r="BH135" i="2"/>
  <c r="BG135" i="2"/>
  <c r="BF135" i="2"/>
  <c r="T135" i="2"/>
  <c r="R135" i="2"/>
  <c r="P135" i="2"/>
  <c r="J135" i="2"/>
  <c r="BE135" i="2" s="1"/>
  <c r="BK133" i="2"/>
  <c r="BI133" i="2"/>
  <c r="BH133" i="2"/>
  <c r="BG133" i="2"/>
  <c r="BF133" i="2"/>
  <c r="T133" i="2"/>
  <c r="R133" i="2"/>
  <c r="P133" i="2"/>
  <c r="J133" i="2"/>
  <c r="BE133" i="2" s="1"/>
  <c r="BK131" i="2"/>
  <c r="BI131" i="2"/>
  <c r="BH131" i="2"/>
  <c r="BG131" i="2"/>
  <c r="BF131" i="2"/>
  <c r="T131" i="2"/>
  <c r="R131" i="2"/>
  <c r="P131" i="2"/>
  <c r="J131" i="2"/>
  <c r="BE131" i="2" s="1"/>
  <c r="BK129" i="2"/>
  <c r="BI129" i="2"/>
  <c r="BH129" i="2"/>
  <c r="BG129" i="2"/>
  <c r="BF129" i="2"/>
  <c r="T129" i="2"/>
  <c r="R129" i="2"/>
  <c r="P129" i="2"/>
  <c r="J129" i="2"/>
  <c r="BE129" i="2" s="1"/>
  <c r="BK126" i="2"/>
  <c r="BI126" i="2"/>
  <c r="BH126" i="2"/>
  <c r="BG126" i="2"/>
  <c r="BF126" i="2"/>
  <c r="T126" i="2"/>
  <c r="R126" i="2"/>
  <c r="P126" i="2"/>
  <c r="J126" i="2"/>
  <c r="BE126" i="2" s="1"/>
  <c r="R125" i="2"/>
  <c r="J121" i="2"/>
  <c r="J120" i="2"/>
  <c r="F120" i="2"/>
  <c r="F118" i="2"/>
  <c r="E116" i="2"/>
  <c r="J94" i="2"/>
  <c r="J93" i="2"/>
  <c r="F93" i="2"/>
  <c r="F91" i="2"/>
  <c r="E89" i="2"/>
  <c r="J39" i="2"/>
  <c r="J38" i="2"/>
  <c r="J37" i="2"/>
  <c r="J26" i="2"/>
  <c r="E26" i="2"/>
  <c r="J25" i="2"/>
  <c r="J20" i="2"/>
  <c r="E20" i="2"/>
  <c r="F121" i="2" s="1"/>
  <c r="J19" i="2"/>
  <c r="J14" i="2"/>
  <c r="J91" i="2" s="1"/>
  <c r="E7" i="2"/>
  <c r="E112" i="2" s="1"/>
  <c r="AY100" i="1"/>
  <c r="AX100" i="1"/>
  <c r="AS99" i="1"/>
  <c r="AY98" i="1"/>
  <c r="AX98" i="1"/>
  <c r="AU98" i="1"/>
  <c r="AY97" i="1"/>
  <c r="AX97" i="1"/>
  <c r="AY96" i="1"/>
  <c r="AX96" i="1"/>
  <c r="AS95" i="1"/>
  <c r="AS94" i="1"/>
  <c r="AM90" i="1"/>
  <c r="L90" i="1"/>
  <c r="AM89" i="1"/>
  <c r="L89" i="1"/>
  <c r="AM87" i="1"/>
  <c r="L87" i="1"/>
  <c r="L85" i="1"/>
  <c r="L84" i="1"/>
  <c r="BK170" i="5" l="1"/>
  <c r="J170" i="5" s="1"/>
  <c r="J102" i="5" s="1"/>
  <c r="F37" i="5"/>
  <c r="BB100" i="1" s="1"/>
  <c r="BB99" i="1" s="1"/>
  <c r="AX99" i="1" s="1"/>
  <c r="BK149" i="5"/>
  <c r="F39" i="5"/>
  <c r="BD100" i="1" s="1"/>
  <c r="BD99" i="1" s="1"/>
  <c r="J36" i="5"/>
  <c r="AW100" i="1" s="1"/>
  <c r="F38" i="5"/>
  <c r="BC100" i="1" s="1"/>
  <c r="BC99" i="1" s="1"/>
  <c r="AY99" i="1" s="1"/>
  <c r="F36" i="5"/>
  <c r="BA100" i="1" s="1"/>
  <c r="BA99" i="1" s="1"/>
  <c r="AW99" i="1" s="1"/>
  <c r="BK122" i="4"/>
  <c r="J122" i="4" s="1"/>
  <c r="J36" i="4"/>
  <c r="AW98" i="1" s="1"/>
  <c r="BK143" i="3"/>
  <c r="J143" i="3" s="1"/>
  <c r="J101" i="3" s="1"/>
  <c r="F37" i="3"/>
  <c r="BB97" i="1" s="1"/>
  <c r="F36" i="3"/>
  <c r="BA97" i="1" s="1"/>
  <c r="BK125" i="3"/>
  <c r="J125" i="3" s="1"/>
  <c r="J99" i="3" s="1"/>
  <c r="F39" i="3"/>
  <c r="BD97" i="1" s="1"/>
  <c r="F37" i="2"/>
  <c r="BB96" i="1" s="1"/>
  <c r="BB95" i="1" s="1"/>
  <c r="F35" i="2"/>
  <c r="AZ96" i="1" s="1"/>
  <c r="F39" i="2"/>
  <c r="BD96" i="1" s="1"/>
  <c r="J36" i="2"/>
  <c r="AW96" i="1" s="1"/>
  <c r="F35" i="3"/>
  <c r="AZ97" i="1" s="1"/>
  <c r="J98" i="4"/>
  <c r="J32" i="4"/>
  <c r="R124" i="2"/>
  <c r="E85" i="2"/>
  <c r="J118" i="2"/>
  <c r="BK124" i="3"/>
  <c r="J124" i="3" s="1"/>
  <c r="P125" i="3"/>
  <c r="P124" i="3" s="1"/>
  <c r="AU97" i="1" s="1"/>
  <c r="T122" i="4"/>
  <c r="J35" i="3"/>
  <c r="AV97" i="1" s="1"/>
  <c r="J35" i="2"/>
  <c r="AV96" i="1" s="1"/>
  <c r="F36" i="2"/>
  <c r="BA96" i="1" s="1"/>
  <c r="BK125" i="2"/>
  <c r="F38" i="2"/>
  <c r="BC96" i="1" s="1"/>
  <c r="BC95" i="1" s="1"/>
  <c r="T179" i="2"/>
  <c r="T124" i="2" s="1"/>
  <c r="J36" i="3"/>
  <c r="AW97" i="1" s="1"/>
  <c r="P156" i="3"/>
  <c r="F35" i="4"/>
  <c r="AZ98" i="1" s="1"/>
  <c r="J35" i="4"/>
  <c r="AV98" i="1" s="1"/>
  <c r="AT98" i="1" s="1"/>
  <c r="J35" i="5"/>
  <c r="AV100" i="1" s="1"/>
  <c r="F35" i="5"/>
  <c r="AZ100" i="1" s="1"/>
  <c r="AZ99" i="1" s="1"/>
  <c r="AV99" i="1" s="1"/>
  <c r="AT99" i="1" s="1"/>
  <c r="J149" i="5"/>
  <c r="J101" i="5" s="1"/>
  <c r="BK129" i="5"/>
  <c r="E85" i="3"/>
  <c r="P125" i="2"/>
  <c r="P124" i="2" s="1"/>
  <c r="AU96" i="1" s="1"/>
  <c r="R179" i="2"/>
  <c r="J118" i="3"/>
  <c r="F119" i="4"/>
  <c r="F94" i="4"/>
  <c r="J91" i="5"/>
  <c r="J122" i="5"/>
  <c r="P129" i="5"/>
  <c r="P128" i="5" s="1"/>
  <c r="AU100" i="1" s="1"/>
  <c r="AU99" i="1" s="1"/>
  <c r="E85" i="5"/>
  <c r="F94" i="2"/>
  <c r="F94" i="3"/>
  <c r="F94" i="5"/>
  <c r="AT100" i="1" l="1"/>
  <c r="BA95" i="1"/>
  <c r="BA94" i="1" s="1"/>
  <c r="BD95" i="1"/>
  <c r="BD94" i="1" s="1"/>
  <c r="W33" i="1" s="1"/>
  <c r="AT96" i="1"/>
  <c r="AZ95" i="1"/>
  <c r="AZ94" i="1" s="1"/>
  <c r="AW95" i="1"/>
  <c r="J129" i="5"/>
  <c r="J99" i="5" s="1"/>
  <c r="BK128" i="5"/>
  <c r="J128" i="5" s="1"/>
  <c r="J32" i="3"/>
  <c r="J98" i="3"/>
  <c r="AG98" i="1"/>
  <c r="AN98" i="1" s="1"/>
  <c r="J41" i="4"/>
  <c r="BC94" i="1"/>
  <c r="AY95" i="1"/>
  <c r="AT97" i="1"/>
  <c r="AX95" i="1"/>
  <c r="BB94" i="1"/>
  <c r="AU95" i="1"/>
  <c r="AU94" i="1" s="1"/>
  <c r="J125" i="2"/>
  <c r="J99" i="2" s="1"/>
  <c r="BK124" i="2"/>
  <c r="J124" i="2" s="1"/>
  <c r="AV95" i="1" l="1"/>
  <c r="AT95" i="1" s="1"/>
  <c r="W31" i="1"/>
  <c r="AX94" i="1"/>
  <c r="J41" i="3"/>
  <c r="AG97" i="1"/>
  <c r="AN97" i="1" s="1"/>
  <c r="W30" i="1"/>
  <c r="AW94" i="1"/>
  <c r="AK30" i="1" s="1"/>
  <c r="J98" i="2"/>
  <c r="J32" i="2"/>
  <c r="J98" i="5"/>
  <c r="J32" i="5"/>
  <c r="W32" i="1"/>
  <c r="AY94" i="1"/>
  <c r="AV94" i="1"/>
  <c r="W29" i="1"/>
  <c r="J41" i="2" l="1"/>
  <c r="AG96" i="1"/>
  <c r="AK29" i="1"/>
  <c r="AT94" i="1"/>
  <c r="J41" i="5"/>
  <c r="AG100" i="1"/>
  <c r="AN100" i="1" l="1"/>
  <c r="AG99" i="1"/>
  <c r="AN99" i="1" s="1"/>
  <c r="AN96" i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<sst xmlns="http://schemas.openxmlformats.org/spreadsheetml/2006/main" count="2589" uniqueCount="567">
  <si>
    <t>Export Komplet</t>
  </si>
  <si>
    <t>2.0</t>
  </si>
  <si>
    <t>False</t>
  </si>
  <si>
    <t>{e0e21e2c-94d5-47ed-b397-b7e66a8342c8}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</si>
  <si>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</si>
  <si>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</si>
  <si>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</si>
  <si>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</si>
  <si>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</si>
  <si>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</si>
  <si>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</si>
  <si>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</si>
  <si>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CT-VZT-ZTI-5-3-2020</t>
  </si>
  <si>
    <t>Stavba:</t>
  </si>
  <si>
    <t>Realizace úspor energie - MS U Stadionu 602, Česká Třebová U Stadionu 602, 560 02 Česká Třebová</t>
  </si>
  <si>
    <t>KSO:</t>
  </si>
  <si>
    <t>CC-CZ:</t>
  </si>
  <si>
    <t>Místo:</t>
  </si>
  <si>
    <t>U Stadionu 602, 560 02 Česká Třebová</t>
  </si>
  <si>
    <t>Datum:</t>
  </si>
  <si>
    <t>11. 2. 2020</t>
  </si>
  <si>
    <t>Zadavatel:</t>
  </si>
  <si>
    <t>IČ:</t>
  </si>
  <si>
    <t>Město Česká Třebová Staré nám. 78, Česká Třebová</t>
  </si>
  <si>
    <t>DIČ:</t>
  </si>
  <si>
    <t>Zhotovitel:</t>
  </si>
  <si>
    <t xml:space="preserve"> </t>
  </si>
  <si>
    <t>Projektant:</t>
  </si>
  <si>
    <t>DEKPROJEKT s.r.o.Tiskařská 10/257, 108 00 Praha 10</t>
  </si>
  <si>
    <t>True</t>
  </si>
  <si>
    <t>Zpracovatel:</t>
  </si>
  <si>
    <t>Poznámka:</t>
  </si>
  <si>
    <t xml:space="preserve">Výkazy výměr (též Soupis prací a dodávek včetně nabídkového ocenění):						_x005F_x000D_
Výkaz výměr je zpracován v souladu se zák. č.137/2006 Sb. (§44, odst. (4), písm. b). 						_x005F_x000D_
Při vyplňování výkazu výměr je nutné respektovat dále uvedené pokyny: 						_x005F_x000D_
1) Při zpracování nabídky je nutné využít všech částí (dílů) projektu pro provádění stavby (zák. č. 137/2006 Sb., §44, odst. (4), písm. a), tj. technické zprávy, seznamu pozic, všech výkresů, tabulek a specifikací materiálů.						_x005F_x000D_
2) Součástí nabídkové ceny musí být veškeré náklady, aby cena byla konečná a zahrnovala celou dodávku a montáž. 						_x005F_x000D_
3) Každá uchazečem vyplněná položka musí obsahovat veškeré technicky a logicky dovoditelné součásti dodávky a montáže (včetně údajů o podmínkách a úhradě licencí potřebných SW). 		_x005F_x000D_
4) Dodávky a montáže uvedené v nabídce musí být, včetně veškerého souvisejícího doplňkového, podružného a montážního materiálu, tak, aby celé zařízení bylo funkční a splňovalo všechny předpisy, které se na ně vztahují.  						_x005F_x000D_
5) Označení výrobků konkrétním výrobcem v projektu pro provádění stavby vyjadřuje standard požadované kvality (zák. č. 137/2006 Sb, §44, odst. (9). Pokud uchazeč nabídne produkt od jiného výrobce je povinen dodržet standard a zároveň, přejímá odpovědnost za správnost náhrady – splnění všech parametrů a koordinaci se všemi navazujícími profesemi, eventuální nutnost úpravy projektu pro provádění stavby půjde k tíží uchazeče (vybraného dodavatele).					_x005F_x000D_
6) Uvedené jednotkové a celkové ceny jsou ceny včetně montáže._x005F_x000D_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</si>
  <si>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</si>
  <si>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</si>
  <si>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</si>
  <si>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</si>
  <si>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</si>
  <si>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</si>
  <si>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</si>
  <si>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</si>
  <si>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</si>
  <si>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</si>
  <si>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</si>
  <si>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</si>
  <si>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</si>
  <si>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</si>
  <si>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</si>
  <si>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</si>
  <si>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</si>
  <si>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</si>
  <si>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</si>
  <si>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</si>
  <si>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</si>
  <si>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</si>
  <si>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</si>
  <si>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</si>
  <si>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</si>
  <si>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</si>
  <si>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</si>
  <si>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</si>
  <si>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</si>
  <si>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</si>
  <si>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</si>
  <si>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</si>
  <si>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</si>
  <si>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</si>
  <si>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</si>
  <si>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</si>
  <si>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</si>
  <si>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</si>
  <si>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</si>
  <si>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</si>
  <si>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</si>
  <si>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</si>
  <si>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</si>
  <si>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</si>
  <si>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D.1.4.1</t>
  </si>
  <si>
    <t>Technika prostředí staveb - vzduchotechnika</t>
  </si>
  <si>
    <t>STA</t>
  </si>
  <si>
    <t>1</t>
  </si>
  <si>
    <t>{ce08b7fc-0f77-48ec-a401-8d56d2c00184}</t>
  </si>
  <si>
    <t>2</t>
  </si>
  <si>
    <t>/</t>
  </si>
  <si>
    <t>Zařízení VZT.1.01</t>
  </si>
  <si>
    <t>místnost VZD - 1.NP</t>
  </si>
  <si>
    <t>Soupis</t>
  </si>
  <si>
    <t>{f3dc61a5-02da-49b6-8503-9783e26a8a07}</t>
  </si>
  <si>
    <t>Zařízení VZT.2.01</t>
  </si>
  <si>
    <t>šatna, hygienické zazemí - 1.NP</t>
  </si>
  <si>
    <t>{99ed05a1-885c-4643-810a-f5e36c2010ec}</t>
  </si>
  <si>
    <t>Zařízení VZT.3.01</t>
  </si>
  <si>
    <t>přirozené větrání, skladu, prádelny - 1.NP</t>
  </si>
  <si>
    <t>{9d419c43-fe6f-450d-ad30-0fd7e949270a}</t>
  </si>
  <si>
    <t>D.1.4.2</t>
  </si>
  <si>
    <t>Technika prostředí staveb - zdravotně technické instalace</t>
  </si>
  <si>
    <t>{cb59c6f0-1280-4f86-a874-0cfb49b3b72b}</t>
  </si>
  <si>
    <t>ZTI</t>
  </si>
  <si>
    <t>Zařízení ZTI (Umývárny + Toalety)</t>
  </si>
  <si>
    <t>{66b0d545-d7c5-4335-b5c7-a190c3f0da4d}</t>
  </si>
  <si>
    <t>KRYCÍ LIST SOUPISU PRACÍ</t>
  </si>
  <si>
    <t>Objekt:</t>
  </si>
  <si>
    <t>D.1.4.1 - Technika prostředí staveb - vzduchotechnika</t>
  </si>
  <si>
    <t>Soupis:</t>
  </si>
  <si>
    <t>Zařízení VZT.1.01 - místnost VZD - 1.NP</t>
  </si>
  <si>
    <t xml:space="preserve">Výkazy výměr (též Soupis prací a dodávek včetně nabídkového ocenění):						 Výkaz výměr je zpracován v souladu se zák. č.137/2006 Sb. (§44, odst. (4), písm. b). 						 Při vyplňování výkazu výměr je nutné respektovat dále uvedené pokyny: 						 1) Při zpracování nabídky je nutné využít všech částí (dílů) projektu pro provádění stavby (zák. č. 137/2006 Sb., §44, odst. (4), písm. a), tj. technické zprávy, seznamu pozic, všech výkresů, tabulek a specifikací materiálů.						 2) Součástí nabídkové ceny musí být veškeré náklady, aby cena byla konečná a zahrnovala celou dodávku a montáž. 						 3) Každá uchazečem vyplněná položka musí obsahovat veškeré technicky a logicky dovoditelné součásti dodávky a montáže (včetně údajů o podmínkách a úhradě licencí potřebných SW). 		 4) Dodávky a montáže uvedené v nabídce musí být, včetně veškerého souvisejícího doplňkového, podružného a montážního materiálu, tak, aby celé zařízení bylo funkční a splňovalo všechny předpisy, které se na ně vztahují.  						 5) Označení výrobků konkrétním výrobcem v projektu pro provádění stavby vyjadřuje standard požadované kvality (zák. č. 137/2006 Sb, §44, odst. (9). Pokud uchazeč nabídne produkt od jiného výrobce je povinen dodržet standard a zároveň, přejímá odpovědnost za správnost náhrady – splnění všech parametrů a koordinaci se všemi navazujícími profesemi, eventuální nutnost úpravy projektu pro provádění stavby půjde k tíží uchazeče (vybraného dodavatele).					 6) Uvedené jednotkové a celkové ceny jsou ceny včetně montáže. </t>
  </si>
  <si>
    <t>REKAPITULACE ČLENĚNÍ SOUPISU PRACÍ</t>
  </si>
  <si>
    <t>Kód dílu - Popis</t>
  </si>
  <si>
    <t>Cena celkem [CZK]</t>
  </si>
  <si>
    <t>Náklady ze soupisu prací</t>
  </si>
  <si>
    <t>-1</t>
  </si>
  <si>
    <t>751 - Vzduchotechnika</t>
  </si>
  <si>
    <t>741 - Elektro, měření a regulace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</si>
  <si>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</si>
  <si>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</si>
  <si>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</si>
  <si>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</si>
  <si>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</si>
  <si>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</si>
  <si>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</si>
  <si>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</si>
  <si>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</si>
  <si>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</si>
  <si>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</si>
  <si>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</si>
  <si>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</si>
  <si>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</si>
  <si>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</si>
  <si>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751</t>
  </si>
  <si>
    <t>Vzduchotechnika</t>
  </si>
  <si>
    <t>ROZPOCET</t>
  </si>
  <si>
    <t>K</t>
  </si>
  <si>
    <t>751-R100</t>
  </si>
  <si>
    <t>Dodávka a montáž interiérové stojaté vzduchotechnické větrací jednotky o min. návrhovém průtoku vzduchu 2100 m3/h.</t>
  </si>
  <si>
    <t>kus</t>
  </si>
  <si>
    <t>16</t>
  </si>
  <si>
    <t>-827280691</t>
  </si>
  <si>
    <t>P</t>
  </si>
  <si>
    <t>Poznámka k položce:_x005F_x000D_
     Ve   =    2100/2100 m3/h_x005F_x000D_
     pext =    250 Pa_x005F_x000D_
     Ne  =      5 kW /400 V    _x005F_x000D_
_x005F_x000D_
INFORMACE: součást dodávky VZT jednotky_x005F_x000D_
El. předehřev vzduchu do čtyřhranného potrubí  6,0 kW_x005F_x000D_
rozměr 500x250x370 mm, hmotnost 19 kg, el. příkon 6,0 kW 400V/50Hz_x005F_x000D_
_x005F_x000D_
Celkový návrhový výkon jednotky 2100 m³/h přívodního a odvodního m³/h vzduchu. Účinnost zpětného získávání tepla (bez vlivu kondenzace) v pracovním bodě (2100/2100 m³/h) je min. 80 %. Jednotka splňuje požadavky na ekodesign. _x005F_x000D_
Kompaktní větrací jednotka ve stojatém provedení se zpětným ziskem tepla,  dvojicí pružně uložených ventilátorů se dvěma EC motory o celkovém příkonu do 2x2,5 kW, automatická protimrazová ochrana, výsuvný kazetový filtr přiváděného a odváděného vzduchu G4 vzduchu, by-pass klapka vč. servopohonu, cirkulační klapka vč. servopohonu, uzavírací klapky hrdlech e1 a i1 včetně servopohonů, pružné manžety na všech hrdlech jednotky, základový rám, odvody kondenzátu.  Součástí uzavřené autonomní regulace budou čidla tlaku a teploty, relativní vlhkosti, regulační modul s řídicím systémem a ethernetovým vstupem, ovladací panel, hlavní vypínačem jednotky. Součástí dodávky bude také čidlo kouře do potrubí sání čertvého vzduchu.</t>
  </si>
  <si>
    <t>VV</t>
  </si>
  <si>
    <t>7519-R4</t>
  </si>
  <si>
    <t>Tlumič hluku do potrubí buňkový 400 x 400 mm,  délka 2000mm</t>
  </si>
  <si>
    <t>ks</t>
  </si>
  <si>
    <t>-85203090</t>
  </si>
  <si>
    <t>Poznámka k položce:_x005F_x000D_
V = 2100 m3/h. Šířka buňky 400 mm. Min. hodnoty útlumu dle TZ</t>
  </si>
  <si>
    <t>3</t>
  </si>
  <si>
    <t>7519-R7</t>
  </si>
  <si>
    <t>Tlumič hluku do potrubí buňkový 400 x 400 mm,  délka 1000mm</t>
  </si>
  <si>
    <t>1024490496</t>
  </si>
  <si>
    <t>Poznámka k položce:_x005F_x000D_
V = 2100 m3/h. Šířka buňky 200 mm. Min. hodnoty útlumu dle TZ</t>
  </si>
  <si>
    <t>4</t>
  </si>
  <si>
    <t>7519-R10</t>
  </si>
  <si>
    <t>695189276</t>
  </si>
  <si>
    <t>5</t>
  </si>
  <si>
    <t>7519-R13</t>
  </si>
  <si>
    <t>-993057326</t>
  </si>
  <si>
    <t>6</t>
  </si>
  <si>
    <t>7519-R16</t>
  </si>
  <si>
    <t>INFORMACE NEOCEŇOVAT - Odsávací zákryt 1000x1200 s tukovým filtrem z tahokovu</t>
  </si>
  <si>
    <t>-23575838</t>
  </si>
  <si>
    <t>Poznámka k položce:_x005F_x000D_
Stávající neoceňovat</t>
  </si>
  <si>
    <t>7</t>
  </si>
  <si>
    <t>7519-R17</t>
  </si>
  <si>
    <t>Odsávací zákryt 2250x1200 s tukovým filtrem z tahokovu</t>
  </si>
  <si>
    <t>-1741913704</t>
  </si>
  <si>
    <t>Poznámka k položce:_x005F_x000D_
Z nerezového plechu s tukovými filtry, vč. osvětlení s ovládáním, připojovací hrdlo D=200 mm,</t>
  </si>
  <si>
    <t>8</t>
  </si>
  <si>
    <t>7519-R22</t>
  </si>
  <si>
    <t>Odsávací zákryt 2000x1200 s tukovým filtrem z tahokovu</t>
  </si>
  <si>
    <t>1568084424</t>
  </si>
  <si>
    <t>9</t>
  </si>
  <si>
    <t>7519-R25</t>
  </si>
  <si>
    <t>Odsávací zákryt 1000x1000 s tukovým filtrem z tahokovu</t>
  </si>
  <si>
    <t>2132217505</t>
  </si>
  <si>
    <t>Poznámka k položce:_x005F_x000D_
Z nerezového plechu s tukovými filtry, vč. osvětlení s ovládáním, připojovací hrdlo D=150 mm,</t>
  </si>
  <si>
    <t>10</t>
  </si>
  <si>
    <t>7519-R28</t>
  </si>
  <si>
    <t>Vyústka přívodní dvouřadá s nastavitelnými listy 400 x 150</t>
  </si>
  <si>
    <t>1958291158</t>
  </si>
  <si>
    <t>Poznámka k položce:_x005F_x000D_
S dosahem proudu 4 až 5 m při v=0,25 m/s. Max. koncová rychlost v pobytové zóně (úroveň hlavy) vmax = 0,2 m/s._x005F_x000D_
Součástí dodávky regulační klapka a pozední rámeček.     _x005F_x000D_
Povrchová úprava elox., min. Sef = 0,031m²</t>
  </si>
  <si>
    <t>11</t>
  </si>
  <si>
    <t>7519-R32</t>
  </si>
  <si>
    <t>Regulační klapka kruhová těsná D200</t>
  </si>
  <si>
    <t>2115317078</t>
  </si>
  <si>
    <t>Poznámka k položce:_x005F_x000D_
Klapka s ručním ovládáním a aretací přednastavení. Počet listů 1, stavební délka 170 mm</t>
  </si>
  <si>
    <t>12</t>
  </si>
  <si>
    <t>7519-R35</t>
  </si>
  <si>
    <t>Regulační klapka kruhová těsná D150</t>
  </si>
  <si>
    <t>1129531345</t>
  </si>
  <si>
    <t>Poznámka k položce:_x005F_x000D_
Klapka s ručním ovládáním a aretací přednastavení. Počet listů 1, stavební délka 120 mm</t>
  </si>
  <si>
    <t>13</t>
  </si>
  <si>
    <t>7519-R38</t>
  </si>
  <si>
    <t>Protidešťová žaluzie 500 x 500</t>
  </si>
  <si>
    <t>-293308714</t>
  </si>
  <si>
    <t>Poznámka k položce:_x005F_x000D_
S ochranou mřížkou proti vniknutí živočichů Sef = 0,16 m²_x005F_x000D_
Povrchová úprava v barvě RAL</t>
  </si>
  <si>
    <t>14</t>
  </si>
  <si>
    <t>7519-R42</t>
  </si>
  <si>
    <t>Větrací hlavice DN355</t>
  </si>
  <si>
    <t>-1360309176</t>
  </si>
  <si>
    <t>Poznámka k položce:_x005F_x000D_
S odvodem kondenzátu. Povrchová úprava v barvě RAL.</t>
  </si>
  <si>
    <t>7519-R51</t>
  </si>
  <si>
    <t>Spiro kruhové potrubí FeZn DN 150 mm</t>
  </si>
  <si>
    <t>m</t>
  </si>
  <si>
    <t>60099660</t>
  </si>
  <si>
    <t>Poznámka k položce:_x005F_x000D_
tvarovky 31,77 %</t>
  </si>
  <si>
    <t>7519-R52</t>
  </si>
  <si>
    <t>Spiro kruhové potrubí FeZn DN 200 mm</t>
  </si>
  <si>
    <t>662578827</t>
  </si>
  <si>
    <t>Poznámka k položce:_x005F_x000D_
tvarovky 18,87 %</t>
  </si>
  <si>
    <t>17</t>
  </si>
  <si>
    <t>7519-R53</t>
  </si>
  <si>
    <t>Spiro kruhové potrubí FeZn DN 280 mm</t>
  </si>
  <si>
    <t>-1649910338</t>
  </si>
  <si>
    <t>Poznámka k položce:_x005F_x000D_
tvarovky 18,71 %</t>
  </si>
  <si>
    <t>18</t>
  </si>
  <si>
    <t>7519-R54</t>
  </si>
  <si>
    <t>Spiro kruhové potrubí FeZn DN 355 mm</t>
  </si>
  <si>
    <t>-1747894596</t>
  </si>
  <si>
    <t>Poznámka k položce:_x005F_x000D_
tvarovky 48,08 %</t>
  </si>
  <si>
    <t>19</t>
  </si>
  <si>
    <t>7519-R55</t>
  </si>
  <si>
    <t>Hrannaté potrubí do obvodu 1050 mm</t>
  </si>
  <si>
    <t>m²</t>
  </si>
  <si>
    <t>-1903927634</t>
  </si>
  <si>
    <t>Poznámka k položce:_x005F_x000D_
0</t>
  </si>
  <si>
    <t>20</t>
  </si>
  <si>
    <t>7519-R56</t>
  </si>
  <si>
    <t>Hrannaté potrubí do obvodu 1500mm</t>
  </si>
  <si>
    <t>-1321318290</t>
  </si>
  <si>
    <t>Poznámka k položce:_x005F_x000D_
tvarovky71,18 %</t>
  </si>
  <si>
    <t>7519-R57</t>
  </si>
  <si>
    <t>Hrannaté potrubí do obvodu 1890mm</t>
  </si>
  <si>
    <t>2081348810</t>
  </si>
  <si>
    <t>Poznámka k položce:_x005F_x000D_
tvarovky 16,67 %</t>
  </si>
  <si>
    <t>22</t>
  </si>
  <si>
    <t>7519-R58</t>
  </si>
  <si>
    <t>Tepelná izolace tl. z MW tl. 50 mm</t>
  </si>
  <si>
    <t>719958577</t>
  </si>
  <si>
    <t xml:space="preserve">Poznámka k položce:_x005F_x000D_
S povrchovou úpravou z hliníkové folie s jednostrannou AL. fólií - přívodní a odvodní větve </t>
  </si>
  <si>
    <t>23</t>
  </si>
  <si>
    <t>751-R913</t>
  </si>
  <si>
    <t>Systémové kotvení, drobný instalační materiál</t>
  </si>
  <si>
    <t>kpl</t>
  </si>
  <si>
    <t>-2128812067</t>
  </si>
  <si>
    <t>24</t>
  </si>
  <si>
    <t>751-R914</t>
  </si>
  <si>
    <t xml:space="preserve">ZTI přípomoce, dodávka a montáž odvodů kondenzátu </t>
  </si>
  <si>
    <t>-638067202</t>
  </si>
  <si>
    <t xml:space="preserve">Poznámka k položce:_x005F_x000D_
Připojení odvodu kondenzátu z VZT jednotky a odvodního potrubí na vnitřní kanalizaci objektu přes protizápachové uzávěry výšky min. 100 mm </t>
  </si>
  <si>
    <t>25</t>
  </si>
  <si>
    <t>751-R915</t>
  </si>
  <si>
    <t>Stavební přímoce, zazdění původních prostupů, začištění prostupů</t>
  </si>
  <si>
    <t>-1877760868</t>
  </si>
  <si>
    <t xml:space="preserve">Poznámka k položce:_x005F_x000D_
Prostupy zděnou konstrukcí  tl. 150 do 1 m2_x005F_x000D_
Zazdění původních prostupů ve stěnách tl. 150 do 1 m2, začištění nových prostupů. _x005F_x000D_
</t>
  </si>
  <si>
    <t>741</t>
  </si>
  <si>
    <t>Elektro, měření a regulace</t>
  </si>
  <si>
    <t>26</t>
  </si>
  <si>
    <t>7419-R100</t>
  </si>
  <si>
    <t>Dodávky a montáže dle popisu TZ</t>
  </si>
  <si>
    <t>184140354</t>
  </si>
  <si>
    <t xml:space="preserve">Poznámka k položce:_x005F_x000D_
10.2.	Elektro, měření a regulace _x005F_x000D_
-	Zajištění silového napájení v požadovaném příkonu VZT jednotky a externího el. předehřevu_x005F_x000D_
-	Uzemnění zařízení a ochranné pospojování_x005F_x000D_
-	Zajištění centrálního řízení a ovládání. Regulace vzduchotechnické jednotky bude řešena uzavřeným regulačním systémem. Regulační systém vzduchotechnické jednotky bude součástí dodávky zařízení a bude schopný zajistit požadované řízení uvedené v předchozích kapitolách. Veškerá vnitřní výstroj jednotky silnoproudá i slaboproudá kabeláž, teplotní a el. pohony budou součástí dodávky vzduchotechnické jednotky._x005F_x000D_
-	Umístění regulačního modulu na stěně v místnost' VZD_x005F_x000D_
-	Umístění ovládacího panelu VZT 1.01 v kuchyni dle požadavků investora._x005F_x000D_
-	Instalace čidla kouře do potrubí sání čerstv- ho vzduchu. Signálem z čidla kouře bude jednotka odstavena z provozu. Opětovné spuštění bude možné pouze ručním zásahem._x005F_x000D_
-	Zajištění silového napájení a řízení ná-A ešního ventilátoru 2.01. Spouštění bude zajištěno vazbou na osvětlení šaten a WC s doběhem_x005F_x000D_
</t>
  </si>
  <si>
    <t>HZS</t>
  </si>
  <si>
    <t>Hodinové zúčtovací sazby</t>
  </si>
  <si>
    <t>27</t>
  </si>
  <si>
    <t>HZS1302</t>
  </si>
  <si>
    <t>Hodinová zúčtovací sazba zedník specialista</t>
  </si>
  <si>
    <t>hod</t>
  </si>
  <si>
    <t>CS ÚRS 2019 01</t>
  </si>
  <si>
    <t>512</t>
  </si>
  <si>
    <t>1620294501</t>
  </si>
  <si>
    <t xml:space="preserve">Poznámka k položce:_x005F_x000D_
_x005F_x000D_
Provedení veškerých prostupů pro trasy vzduchovodů; umístění jednotek VZT,_x005F_x000D_
zpětné zapravení prostupů pro vzduchotechnické zařízení, provedení dozdívek bude z hlediska požární odolnosti ve stejné kvalitě jako konstrukce, kterou potrubí prochází, uložení potrubí bude provedeno pružně, tak aby se nešířily chvění a vibrace do stavebních konstrukcí,_x005F_x000D_
</t>
  </si>
  <si>
    <t>30 "stavební práce a úpravy jinde nauvedené</t>
  </si>
  <si>
    <t>28</t>
  </si>
  <si>
    <t>HZS2221</t>
  </si>
  <si>
    <t>Hodinová zúčtovací sazba elektrikář</t>
  </si>
  <si>
    <t>371592026</t>
  </si>
  <si>
    <t>Poznámka k položce:_x005F_x000D_
Revize elektro - proměření stávajících rozvodů v rozvodnicích, stanovení maximálního zatížení jednotlivých jističů, zjištění dostatečné kapacity stávajících jističů</t>
  </si>
  <si>
    <t>29</t>
  </si>
  <si>
    <t>HZS2222</t>
  </si>
  <si>
    <t>Hodinová zúčtovací sazba elektrikář odborný</t>
  </si>
  <si>
    <t>-909744355</t>
  </si>
  <si>
    <t xml:space="preserve">Poznámka k položce:_x005F_x000D_
Revize </t>
  </si>
  <si>
    <t>30</t>
  </si>
  <si>
    <t>HZS3212</t>
  </si>
  <si>
    <t>Hodinová zúčtovací sazba montér vzduchotechniky a chlazení odborný</t>
  </si>
  <si>
    <t>1807272629</t>
  </si>
  <si>
    <t xml:space="preserve">Poznámka k položce:_x005F_x000D_
Zkušební provoz_x005F_x000D_
Zkušební zkoušce předchází komplexní zkouška, při které bude provedena kontrola všech instalovaných zařízení, kvality provedení a provozních výkonů. Během komplexní zkoušky bude zařízení spuštěno na dobu 24 hodin a bude průběžně kontrolována správnost funkce zařízení. Poté bude proveden zkušební provoz, při kterém bude prověřen chod zařízení a jeho schopnosti plnit požadované funkce. Součástí zkušebního provozu bude provedení dodatečné regulace funkčních prvků. Po úspěšném absolvování zkušebního provozu bude zařízení předáno uživateli._x005F_x000D_
</t>
  </si>
  <si>
    <t>VRN</t>
  </si>
  <si>
    <t>Vedlejší rozpočtové náklady</t>
  </si>
  <si>
    <t>31</t>
  </si>
  <si>
    <t>013254000</t>
  </si>
  <si>
    <t>Dokumentace skutečného provedení stavby</t>
  </si>
  <si>
    <t>Kč</t>
  </si>
  <si>
    <t>1024</t>
  </si>
  <si>
    <t>-997399890</t>
  </si>
  <si>
    <t>Poznámka k položce:_x005F_x000D_
Náklady na vyhotovení dokumentace skutečného provedení stavby a její předání objednateli v požadované formě a požadovaném počtu.; 3x listinná provedení+1x elektronické provedení na CD-Rom</t>
  </si>
  <si>
    <t>32</t>
  </si>
  <si>
    <t>030001000</t>
  </si>
  <si>
    <t>Zařízení staveniště</t>
  </si>
  <si>
    <t>1528248157</t>
  </si>
  <si>
    <t>Poznámka k položce:_x005F_x000D_
Náklady spojené s vybudováním, provozem a likvidací zařízení staveniště</t>
  </si>
  <si>
    <t>33</t>
  </si>
  <si>
    <t>034002000</t>
  </si>
  <si>
    <t>Zabezpečení staveniště</t>
  </si>
  <si>
    <t>1483320675</t>
  </si>
  <si>
    <t xml:space="preserve">Poznámka k položce:_x005F_x000D_
Náklady na ochranu staveniště před vstupem nepovolaných osob, včetně příslušného značení, náklady na osvětlení staveniště, náklady na vypracování potřebné dokumentace pro provoz staveniště a z hlediska provozu staveniště (provozně dopravní řád)._x005F_x000D_
</t>
  </si>
  <si>
    <t>Zařízení VZT.2.01 - šatna, hygienické zazemí - 1.NP</t>
  </si>
  <si>
    <t>741 - Elektroinstalace</t>
  </si>
  <si>
    <t>Dodávka a montáž nástřešní ventilátor min. 390 m3/h</t>
  </si>
  <si>
    <t>Poznámka k položce:_x005F_x000D_
     Ve   =    0/390m3/h_x005F_x000D_
     pext =    100 Pa_x005F_x000D_
     Ne  =      0,05 kW /230 V    _x005F_x000D_
Návrhový výkon 390 m3/h při externím tlaku 100 Pa. Připojení na potrbuí D160 mm. Skříň ventilátoru plastová, stříška z podstavec z kovu opatřeného epoxidovým lakem. Regulace vazbou na osvětlení s doběhem viz TZ.</t>
  </si>
  <si>
    <t>Talířový ventil kovový odvodní DN 100</t>
  </si>
  <si>
    <t>Spiro kruhové potrubí FeZn DN 100 mm</t>
  </si>
  <si>
    <t>Poznámka k položce:_x005F_x000D_
tvarovky 11,43 %</t>
  </si>
  <si>
    <t>Spiro kruhové potrubí FeZn DN 125 mm</t>
  </si>
  <si>
    <t>Poznámka k položce:_x005F_x000D_
tvarovky 56,36 %</t>
  </si>
  <si>
    <t>Spiro kruhové potrubí FeZn DN 160 mm</t>
  </si>
  <si>
    <t>Poznámka k položce:_x005F_x000D_
tvarovky 23,37 %</t>
  </si>
  <si>
    <t>Elektroinstalace</t>
  </si>
  <si>
    <t xml:space="preserve">Poznámka k položce:_x005F_x000D_
Uzemnění zařízení a ochranné pospojování_x005F_x000D_
 Opětovné spuštění bude možné pouze ručním zásahem._x005F_x000D_
Zajištění silového napájení _x005F_x000D_
Regulace vazbou na osvětlení s doběhem viz TZ._x005F_x000D_
</t>
  </si>
  <si>
    <t xml:space="preserve">Poznámka k položce:_x005F_x000D_
Provedení veškerých prostupů pro trasy vzduchovodů; umístění jednotek VZT,_x005F_x000D_
zpětné zapravení prostupů pro vzduchotechnické zařízení, provedení dozdívek bude z hlediska požární odolnosti ve stejné kvalitě jako konstrukce, kterou potrubí prochází, uložení potrubí bude provedeno pružně, tak aby se nešířily chvění a vibrace do stavebních konstrukcí,_x005F_x000D_
</t>
  </si>
  <si>
    <t>8 "stavební práce a úpravy jinde nauvedené</t>
  </si>
  <si>
    <t xml:space="preserve">Poznámka k položce:_x005F_x000D_
Zkušební provoz_x005F_x000D_
Zkušební zkoušce předchází komplexní zkouška, při které bude provedena kontrola všech instalovaných zařízení, kvality provedení a provozních výkonů. _x005F_x000D_
Během komplexní zkoušky bude zařízení spuštěno  a bude průběžně kontrolována správnost funkce zařízení. Poté bude proveden zkušební provoz, při kterém bude prověřen chod zařízení a jeho schopnosti plnit požadované funkce. _x005F_x000D_
Součástí zkušebního provozu bude provedení dodatečné regulace funkčních prvků. _x005F_x000D_
Po úspěšném absolvování zkušebního provozu bude zařízení předáno uživateli._x005F_x000D_
</t>
  </si>
  <si>
    <t>Zařízení VZT.3.01 - přirozené větrání, skladu, prádelny - 1.NP</t>
  </si>
  <si>
    <t>Stěnová větrací mřížka 400x200 mm</t>
  </si>
  <si>
    <t>Poznámka k položce:_x005F_x000D_
Součástí dodávky pozední rámeček.                                                         _x005F_x000D_
Povrchová úprava elox., min. Sef = 0,040m²</t>
  </si>
  <si>
    <t>2 "stavební práce a úpravy jinde nauvedené</t>
  </si>
  <si>
    <t>D.1.4.2 - Technika prostředí staveb - zdravotně technické instalace</t>
  </si>
  <si>
    <t>ZTI - Zařízení ZTI (Umývárny + Toalety)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</si>
  <si>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</si>
  <si>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</si>
  <si>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</si>
  <si>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</si>
  <si>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</si>
  <si>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OST - Informace</t>
  </si>
  <si>
    <t>PSV</t>
  </si>
  <si>
    <t>Práce a dodávky PSV</t>
  </si>
  <si>
    <t>721</t>
  </si>
  <si>
    <t>Zdravotechnika - vnitřní kanalizace</t>
  </si>
  <si>
    <t>721140916</t>
  </si>
  <si>
    <t>Potrubí litinové propojení potrubí DN 125</t>
  </si>
  <si>
    <t>CS ÚRS 2020 01</t>
  </si>
  <si>
    <t>-503380326</t>
  </si>
  <si>
    <t>721140926</t>
  </si>
  <si>
    <t>Potrubí litinové odpadní krácení trub DN 125</t>
  </si>
  <si>
    <t>199841662</t>
  </si>
  <si>
    <t>721174042</t>
  </si>
  <si>
    <t>Potrubí kanalizační z PP připojovací DN 40</t>
  </si>
  <si>
    <t>1293806215</t>
  </si>
  <si>
    <t>5+4</t>
  </si>
  <si>
    <t>721174043</t>
  </si>
  <si>
    <t>Potrubí kanalizační z PP připojovací DN 50</t>
  </si>
  <si>
    <t>486861700</t>
  </si>
  <si>
    <t>721174045</t>
  </si>
  <si>
    <t>Potrubí kanalizační z PP připojovací DN 110</t>
  </si>
  <si>
    <t>-583245976</t>
  </si>
  <si>
    <t>M</t>
  </si>
  <si>
    <t>28615603</t>
  </si>
  <si>
    <t xml:space="preserve">čistící tvarovka odpadní PP DN 110 </t>
  </si>
  <si>
    <t>2130819394</t>
  </si>
  <si>
    <t>721194105</t>
  </si>
  <si>
    <t>Vyvedení a upevnění odpadních výpustek DN 50</t>
  </si>
  <si>
    <t>99662901</t>
  </si>
  <si>
    <t>24+4+4</t>
  </si>
  <si>
    <t>721194109</t>
  </si>
  <si>
    <t>Vyvedení a upevnění odpadních výpustek DN 100</t>
  </si>
  <si>
    <t>-1183193768</t>
  </si>
  <si>
    <t>721211421</t>
  </si>
  <si>
    <t>Vpusť podlahová  DN 50/75/110 mřížka nerez 115x115</t>
  </si>
  <si>
    <t>-343007729</t>
  </si>
  <si>
    <t>721226511</t>
  </si>
  <si>
    <t>Zápachová uzávěrka podomítková pro VZT  DN 40</t>
  </si>
  <si>
    <t>1914027273</t>
  </si>
  <si>
    <t>721273153</t>
  </si>
  <si>
    <t>Hlavice ventilační polypropylen PP DN 110</t>
  </si>
  <si>
    <t>-162503047</t>
  </si>
  <si>
    <t>721274121</t>
  </si>
  <si>
    <t>Přivzdušňovací ventil vnitřní odpadních potrubí do DN 50</t>
  </si>
  <si>
    <t>-1722188967</t>
  </si>
  <si>
    <t>721290111</t>
  </si>
  <si>
    <t>Zkouška těsnosti potrubí kanalizace vodou do DN 125</t>
  </si>
  <si>
    <t>-1059124227</t>
  </si>
  <si>
    <t>9+20+32</t>
  </si>
  <si>
    <t>998721101</t>
  </si>
  <si>
    <t>Přesun hmot tonážní pro vnitřní kanalizace v objektech v do 6 m</t>
  </si>
  <si>
    <t>t</t>
  </si>
  <si>
    <t>-1828689108</t>
  </si>
  <si>
    <t>998721181</t>
  </si>
  <si>
    <t>Příplatek k přesunu hmot tonážní 721 prováděný bez použití mechanizace</t>
  </si>
  <si>
    <t>1128582015</t>
  </si>
  <si>
    <t>722</t>
  </si>
  <si>
    <t>Zdravotechnika - vnitřní vodovod</t>
  </si>
  <si>
    <t>722174002</t>
  </si>
  <si>
    <t>Potrubí vodovodní plastové PPR svar polyfuze PN 16 D 20 x 2,8 mm</t>
  </si>
  <si>
    <t>-1415987929</t>
  </si>
  <si>
    <t>722174003</t>
  </si>
  <si>
    <t>Potrubí vodovodní plastové PPR svar polyfuze PN 16 D 25 x 3,5 mm</t>
  </si>
  <si>
    <t>1528142481</t>
  </si>
  <si>
    <t>722174004</t>
  </si>
  <si>
    <t>Potrubí vodovodní plastové PPR svar polyfuze PN 16 D 32 x 4,4 mm</t>
  </si>
  <si>
    <t>1769588720</t>
  </si>
  <si>
    <t>722174005</t>
  </si>
  <si>
    <t>Potrubí vodovodní plastové PPR svar polyfuze PN 16 D 40 x 5,5 mm</t>
  </si>
  <si>
    <t>656295961</t>
  </si>
  <si>
    <t>722181123</t>
  </si>
  <si>
    <t>Ochrana vodovodního potrubí zvuk tlumícími objímkami do DN 25 mm</t>
  </si>
  <si>
    <t>699324345</t>
  </si>
  <si>
    <t>722181231</t>
  </si>
  <si>
    <t>Ochrana vodovodního potrubí přilepenými termoizolačními trubicemi z PE tl do 13 mm DN do 22 mm</t>
  </si>
  <si>
    <t>-1544838771</t>
  </si>
  <si>
    <t>722181232</t>
  </si>
  <si>
    <t>Ochrana vodovodního potrubí přilepenými termoizolačními trubicemi z PE tl do 13 mm DN do 45 mm</t>
  </si>
  <si>
    <t>-2080438475</t>
  </si>
  <si>
    <t>36+16+2</t>
  </si>
  <si>
    <t>722190401</t>
  </si>
  <si>
    <t>Vyvedení a upevnění výpustku do DN 25</t>
  </si>
  <si>
    <t>-2084837533</t>
  </si>
  <si>
    <t>722220231</t>
  </si>
  <si>
    <t>Přechodka dGK PPR PN 20 D 20 x G 1/2 s kovovým vnitřním závitem</t>
  </si>
  <si>
    <t>485801167</t>
  </si>
  <si>
    <t>722220232</t>
  </si>
  <si>
    <t>Přechodka dGK PPR PN 20 D 25 x G 3/4 s kovovým vnitřním závitem</t>
  </si>
  <si>
    <t>-837070060</t>
  </si>
  <si>
    <t>722220234</t>
  </si>
  <si>
    <t>Přechodka dGK PPR PN 20 D 40 x G 5/4 s kovovým vnitřním závitem</t>
  </si>
  <si>
    <t>-1589906092</t>
  </si>
  <si>
    <t>722232045</t>
  </si>
  <si>
    <t>Kohout kulový přímý G 1 PN 42 do 185°C vnitřní závit</t>
  </si>
  <si>
    <t>393249202</t>
  </si>
  <si>
    <t>722232046</t>
  </si>
  <si>
    <t>Kohout kulový přímý G 5/4 PN 42 do 185°C vnitřní závit</t>
  </si>
  <si>
    <t>-1038437805</t>
  </si>
  <si>
    <t>722232047</t>
  </si>
  <si>
    <t>Kohout kulový přímý G 6/4 PN 42 do 185°C vnitřní závit</t>
  </si>
  <si>
    <t>-866772615</t>
  </si>
  <si>
    <t>722290226</t>
  </si>
  <si>
    <t>Zkouška těsnosti vodovodního potrubí do DN 50</t>
  </si>
  <si>
    <t>1430662569</t>
  </si>
  <si>
    <t>36+36+16+2</t>
  </si>
  <si>
    <t>722290234</t>
  </si>
  <si>
    <t>Proplach a dezinfekce vodovodního potrubí do DN 80</t>
  </si>
  <si>
    <t>-953738265</t>
  </si>
  <si>
    <t>998722101</t>
  </si>
  <si>
    <t>Přesun hmot tonážní pro vnitřní vodovod v objektech v do 6 m</t>
  </si>
  <si>
    <t>297917467</t>
  </si>
  <si>
    <t>998722181</t>
  </si>
  <si>
    <t>Příplatek k přesunu hmot tonážní 722 prováděný bez použití mechanizace</t>
  </si>
  <si>
    <t>592558695</t>
  </si>
  <si>
    <t>725</t>
  </si>
  <si>
    <t>Zdravotechnika - zařizovací předměty</t>
  </si>
  <si>
    <t>34</t>
  </si>
  <si>
    <t>725119125</t>
  </si>
  <si>
    <t>Montáž klozetových mís závěsných na nosné stěny</t>
  </si>
  <si>
    <t>1882359856</t>
  </si>
  <si>
    <t>35</t>
  </si>
  <si>
    <t>64236091</t>
  </si>
  <si>
    <t>mísa keramická klozetová závěsná bílá s hlubokým splachováním odpad vodorovný</t>
  </si>
  <si>
    <t>-1189189429</t>
  </si>
  <si>
    <t>Poznámka k položce:_x005F_x000D_
Bude vzorkováno investorem.</t>
  </si>
  <si>
    <t>36</t>
  </si>
  <si>
    <t>55167381</t>
  </si>
  <si>
    <t>sedátko klozetové duroplastové bílé s poklopem</t>
  </si>
  <si>
    <t>683465048</t>
  </si>
  <si>
    <t>37</t>
  </si>
  <si>
    <t>55167450</t>
  </si>
  <si>
    <t>vložka dětská z PH do klozetových sedátek</t>
  </si>
  <si>
    <t>376020134</t>
  </si>
  <si>
    <t>38</t>
  </si>
  <si>
    <t>725211601</t>
  </si>
  <si>
    <t>Umyvadlo keramické bílé šířky 500 mm bez krytu na sifon připevněné na stěnu šrouby</t>
  </si>
  <si>
    <t>soubor</t>
  </si>
  <si>
    <t>299747651</t>
  </si>
  <si>
    <t>39</t>
  </si>
  <si>
    <t>725211603</t>
  </si>
  <si>
    <t>Umyvadlo keramické bílé šířky 600 mm bez krytu na sifon připevněné na stěnu šrouby</t>
  </si>
  <si>
    <t>-1219422122</t>
  </si>
  <si>
    <t>40</t>
  </si>
  <si>
    <t>725241112</t>
  </si>
  <si>
    <t>Vanička sprchová akrylátová čtvercová 900x900 mm</t>
  </si>
  <si>
    <t>-1517710647</t>
  </si>
  <si>
    <t>41</t>
  </si>
  <si>
    <t>725813111</t>
  </si>
  <si>
    <t>Ventil rohový bez připojovací trubičky nebo flexi hadičky G 1/2</t>
  </si>
  <si>
    <t>-892933956</t>
  </si>
  <si>
    <t>42</t>
  </si>
  <si>
    <t>55190004</t>
  </si>
  <si>
    <t>flexi hadice ohebná k baterii D 8x12mm F 3/8"xM10 500mm</t>
  </si>
  <si>
    <t>214344418</t>
  </si>
  <si>
    <t>43</t>
  </si>
  <si>
    <t>725819301</t>
  </si>
  <si>
    <t>Montáž ventilů stojánkových G 1/2</t>
  </si>
  <si>
    <t>-1158446965</t>
  </si>
  <si>
    <t>44</t>
  </si>
  <si>
    <t>551R100</t>
  </si>
  <si>
    <t>ventil umyvadlový stojánkový pákový na jdenu  vodu G 1/2"</t>
  </si>
  <si>
    <t>1201350206</t>
  </si>
  <si>
    <t>Poznámka k položce:_x005F_x000D_
Připojení 1x3/8´´ s kulatým otočným ramínkem 14 cm, keramickou kartuší, perlátorem, povrch chrom. Bude vzorkováno investorem.</t>
  </si>
  <si>
    <t>45</t>
  </si>
  <si>
    <t>725822613</t>
  </si>
  <si>
    <t>Baterie umyvadlová stojánková páková s výpustí</t>
  </si>
  <si>
    <t>-645028996</t>
  </si>
  <si>
    <t>46</t>
  </si>
  <si>
    <t>72582-R1</t>
  </si>
  <si>
    <t>Balance - Ventil pod omítku - termostatický ventil 3/4´´, nastavitelný 38°C</t>
  </si>
  <si>
    <t>331642869</t>
  </si>
  <si>
    <t>Poznámka k položce:_x005F_x000D_
Podomítkový ventil_x005F_x000D_
povrchová úprava chrom_x005F_x000D_
nástěnná montáž vrchního dílu_x005F_x000D_
ovládání válcovou rukojetí z kovu_x005F_x000D_
bez uzavíracího ventilu_x005F_x000D_
teplotní rukojeť s bezpečností teplé vody při 38°C_x005F_x000D_
průtok 40 l/ min_x005F_x000D_
součástí je úchytka, objímka a rozeta_x005F_x000D_
nastavitelné prodloužení</t>
  </si>
  <si>
    <t>47</t>
  </si>
  <si>
    <t>725849411</t>
  </si>
  <si>
    <t>Montáž baterie sprchové nástěnná s nastavitelnou výškou sprchy</t>
  </si>
  <si>
    <t>-1475002309</t>
  </si>
  <si>
    <t>48</t>
  </si>
  <si>
    <t>55145594</t>
  </si>
  <si>
    <t>baterie sprchová páková 150mm chrom</t>
  </si>
  <si>
    <t>-1316762973</t>
  </si>
  <si>
    <t>49</t>
  </si>
  <si>
    <t>55145002</t>
  </si>
  <si>
    <t>kompletní sprchový set 050/1,0</t>
  </si>
  <si>
    <t>sada</t>
  </si>
  <si>
    <t>396495453</t>
  </si>
  <si>
    <t>50</t>
  </si>
  <si>
    <t>725861102</t>
  </si>
  <si>
    <t>Zápachová uzávěrka pro umyvadla DN 40</t>
  </si>
  <si>
    <t>-1368180165</t>
  </si>
  <si>
    <t>51</t>
  </si>
  <si>
    <t>725865322</t>
  </si>
  <si>
    <t>Zápachová uzávěrka sprchových van DN 40/50 s kulovým kloubem na odtoku a přepadovou trubicí</t>
  </si>
  <si>
    <t>1144891707</t>
  </si>
  <si>
    <t>52</t>
  </si>
  <si>
    <t>998725101</t>
  </si>
  <si>
    <t>Přesun hmot tonážní pro zařizovací předměty v objektech v do 6 m</t>
  </si>
  <si>
    <t>-819036341</t>
  </si>
  <si>
    <t>53</t>
  </si>
  <si>
    <t>998725181</t>
  </si>
  <si>
    <t>Příplatek k přesunu hmot tonážní 725 prováděný bez použití mechanizace</t>
  </si>
  <si>
    <t>-569667078</t>
  </si>
  <si>
    <t>726</t>
  </si>
  <si>
    <t>Zdravotechnika - předstěnové instalace</t>
  </si>
  <si>
    <t>54</t>
  </si>
  <si>
    <t>726131041</t>
  </si>
  <si>
    <t>Instalační předstěna - klozet závěsný v 1120 mm s ovládáním zepředu do lehkých stěn s kovovou kcí</t>
  </si>
  <si>
    <t>8816571</t>
  </si>
  <si>
    <t>55</t>
  </si>
  <si>
    <t>998726111</t>
  </si>
  <si>
    <t>Přesun hmot tonážní pro instalační prefabrikáty v objektech v do 6 m</t>
  </si>
  <si>
    <t>1851214406</t>
  </si>
  <si>
    <t>56</t>
  </si>
  <si>
    <t>998726181</t>
  </si>
  <si>
    <t>Příplatek k přesunu hmot tonážní 726 prováděný bez použití mechanizace</t>
  </si>
  <si>
    <t>-2040181350</t>
  </si>
  <si>
    <t>57</t>
  </si>
  <si>
    <t>HZS2212</t>
  </si>
  <si>
    <t>Hodinová zúčtovací sazba instalatér odborný</t>
  </si>
  <si>
    <t>1354574648</t>
  </si>
  <si>
    <t xml:space="preserve">Poznámka k položce:_x005F_x000D_
Zkoušky těsnosti a provozní zkoušky jsou součásti dodávky dodavatele. Zkoušky se provádějí za účasti zástupce investora a musí být potvrzeny protokolem o zkoušce._x005F_x000D_
Zkouškou bude prokázána:_x005F_x000D_
-	správné spádování potrubí_x005F_x000D_
-	těsnost potrubí a potrubních spojů_x005F_x000D_
-	tlaková zkouška systému_x005F_x000D_
</t>
  </si>
  <si>
    <t xml:space="preserve">8" Komplexní zkoušky </t>
  </si>
  <si>
    <t>OST</t>
  </si>
  <si>
    <t>Informace</t>
  </si>
  <si>
    <t>58</t>
  </si>
  <si>
    <t>INFO</t>
  </si>
  <si>
    <t>Neoceňovat součást profese stavební části</t>
  </si>
  <si>
    <t>1669318998</t>
  </si>
  <si>
    <t xml:space="preserve">Poznámka k položce:_x005F_x000D_
SDK předstěna_x005F_x000D_
Bourací práce, zhotovení drážek ve stěnách, prostupů  _x005F_x000D_
Začištění prostupů _x005F_x000D_
Osazení revizních dvířek _x005F_x000D_
</t>
  </si>
  <si>
    <t>59</t>
  </si>
  <si>
    <t>1491700339</t>
  </si>
  <si>
    <t>60</t>
  </si>
  <si>
    <t>-1374856350</t>
  </si>
  <si>
    <t>61</t>
  </si>
  <si>
    <t>121158429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</si>
</sst>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0"/>
      <color rgb="FF003366"/>
      <name val="Arial CE"/>
      <charset val="1"/>
    </font>
    <font>
      <b/>
      <sz val="10"/>
      <color rgb="FF00336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69696"/>
      <name val="Arial CE"/>
      <charset val="1"/>
    </font>
    <font>
      <i/>
      <sz val="7"/>
      <color rgb="FF969696"/>
      <name val="Arial CE"/>
      <charset val="1"/>
    </font>
    <font>
      <sz val="8"/>
      <color rgb="FF50505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1" fillId="0" borderId="0" applyBorder="0" applyProtection="0"/>
  </cellStyleXfs>
  <cellXfs count="20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1" fillId="0" borderId="18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0" fillId="0" borderId="0" xfId="1" applyFont="1" applyBorder="1" applyAlignment="1" applyProtection="1">
      <alignment horizontal="center"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4" fillId="0" borderId="18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6" fontId="4" fillId="0" borderId="0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33" fillId="0" borderId="0" xfId="0" applyNumberFormat="1" applyFont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14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0" fontId="22" fillId="0" borderId="20" xfId="0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0" fontId="22" fillId="0" borderId="0" xfId="0" applyFont="1" applyAlignment="1">
      <alignment horizontal="left"/>
    </xf>
    <xf numFmtId="4" fontId="22" fillId="0" borderId="0" xfId="0" applyNumberFormat="1" applyFont="1" applyAlignment="1"/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8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center"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4" fontId="18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79" zoomScaleNormal="100" workbookViewId="0">
      <selection activeCell="O111" sqref="O111"/>
    </sheetView>
  </sheetViews>
  <sheetFormatPr defaultRowHeight="10.5" x14ac:dyDescent="0.15"/>
  <cols>
    <col min="1" max="1" width="8.33203125" customWidth="1"/>
    <col min="2" max="2" width="1.6640625" customWidth="1"/>
    <col min="3" max="3" width="4.1640625" customWidth="1"/>
    <col min="4" max="7" width="2.6640625" customWidth="1"/>
    <col min="8" max="8" width="14.8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58" max="70" width="8.83203125" customWidth="1"/>
    <col min="71" max="91" width="9.33203125" hidden="1" customWidth="1"/>
    <col min="92" max="1025" width="8.83203125" customWidth="1"/>
  </cols>
  <sheetData>
    <row r="1" spans="1:74" x14ac:dyDescent="0.15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50000000000003" customHeight="1" x14ac:dyDescent="0.15">
      <c r="AR2" s="182" t="s">
        <v>4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2" t="s">
        <v>5</v>
      </c>
      <c r="BT2" s="2" t="s">
        <v>6</v>
      </c>
    </row>
    <row r="3" spans="1:74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5</v>
      </c>
      <c r="BT3" s="2" t="s">
        <v>7</v>
      </c>
    </row>
    <row r="4" spans="1:74" ht="24.95" customHeight="1" x14ac:dyDescent="0.15">
      <c r="B4" s="5"/>
      <c r="D4" s="6" t="s">
        <v>8</v>
      </c>
      <c r="AR4" s="5"/>
      <c r="AS4" s="7" t="s">
        <v>9</v>
      </c>
      <c r="BS4" s="2" t="s">
        <v>10</v>
      </c>
    </row>
    <row r="5" spans="1:74" ht="12" customHeight="1" x14ac:dyDescent="0.15">
      <c r="B5" s="5"/>
      <c r="D5" s="8" t="s">
        <v>11</v>
      </c>
      <c r="K5" s="183" t="s">
        <v>12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5"/>
      <c r="BS5" s="2" t="s">
        <v>5</v>
      </c>
    </row>
    <row r="6" spans="1:74" ht="36.950000000000003" customHeight="1" x14ac:dyDescent="0.15">
      <c r="B6" s="5"/>
      <c r="D6" s="9" t="s">
        <v>13</v>
      </c>
      <c r="K6" s="184" t="s">
        <v>14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5"/>
      <c r="BS6" s="2" t="s">
        <v>5</v>
      </c>
    </row>
    <row r="7" spans="1:74" ht="12" customHeight="1" x14ac:dyDescent="0.15">
      <c r="B7" s="5"/>
      <c r="D7" s="10" t="s">
        <v>15</v>
      </c>
      <c r="K7" s="11"/>
      <c r="AK7" s="10" t="s">
        <v>16</v>
      </c>
      <c r="AN7" s="11"/>
      <c r="AR7" s="5"/>
      <c r="BS7" s="2" t="s">
        <v>5</v>
      </c>
    </row>
    <row r="8" spans="1:74" ht="12" customHeight="1" x14ac:dyDescent="0.15">
      <c r="B8" s="5"/>
      <c r="D8" s="10" t="s">
        <v>17</v>
      </c>
      <c r="K8" s="11" t="s">
        <v>18</v>
      </c>
      <c r="AK8" s="10" t="s">
        <v>19</v>
      </c>
      <c r="AN8" s="11" t="s">
        <v>20</v>
      </c>
      <c r="AR8" s="5"/>
      <c r="BS8" s="2" t="s">
        <v>5</v>
      </c>
    </row>
    <row r="9" spans="1:74" ht="14.45" customHeight="1" x14ac:dyDescent="0.15">
      <c r="B9" s="5"/>
      <c r="AR9" s="5"/>
      <c r="BS9" s="2" t="s">
        <v>5</v>
      </c>
    </row>
    <row r="10" spans="1:74" ht="12" customHeight="1" x14ac:dyDescent="0.15">
      <c r="B10" s="5"/>
      <c r="D10" s="10" t="s">
        <v>21</v>
      </c>
      <c r="AK10" s="10" t="s">
        <v>22</v>
      </c>
      <c r="AN10" s="11"/>
      <c r="AR10" s="5"/>
      <c r="BS10" s="2" t="s">
        <v>5</v>
      </c>
    </row>
    <row r="11" spans="1:74" ht="18.399999999999999" customHeight="1" x14ac:dyDescent="0.15">
      <c r="B11" s="5"/>
      <c r="E11" s="11" t="s">
        <v>23</v>
      </c>
      <c r="AK11" s="10" t="s">
        <v>24</v>
      </c>
      <c r="AN11" s="11"/>
      <c r="AR11" s="5"/>
      <c r="BS11" s="2" t="s">
        <v>5</v>
      </c>
    </row>
    <row r="12" spans="1:74" ht="6.95" customHeight="1" x14ac:dyDescent="0.15">
      <c r="B12" s="5"/>
      <c r="AR12" s="5"/>
      <c r="BS12" s="2" t="s">
        <v>5</v>
      </c>
    </row>
    <row r="13" spans="1:74" ht="12" customHeight="1" x14ac:dyDescent="0.15">
      <c r="B13" s="5"/>
      <c r="D13" s="10" t="s">
        <v>25</v>
      </c>
      <c r="AK13" s="10" t="s">
        <v>22</v>
      </c>
      <c r="AN13" s="11"/>
      <c r="AR13" s="5"/>
      <c r="BS13" s="2" t="s">
        <v>5</v>
      </c>
    </row>
    <row r="14" spans="1:74" ht="12.75" x14ac:dyDescent="0.15">
      <c r="B14" s="5"/>
      <c r="E14" s="11" t="s">
        <v>26</v>
      </c>
      <c r="AK14" s="10" t="s">
        <v>24</v>
      </c>
      <c r="AN14" s="11"/>
      <c r="AR14" s="5"/>
      <c r="BS14" s="2" t="s">
        <v>5</v>
      </c>
    </row>
    <row r="15" spans="1:74" ht="6.95" customHeight="1" x14ac:dyDescent="0.15">
      <c r="B15" s="5"/>
      <c r="AR15" s="5"/>
      <c r="BS15" s="2" t="s">
        <v>2</v>
      </c>
    </row>
    <row r="16" spans="1:74" ht="12" customHeight="1" x14ac:dyDescent="0.15">
      <c r="B16" s="5"/>
      <c r="D16" s="10" t="s">
        <v>27</v>
      </c>
      <c r="AK16" s="10" t="s">
        <v>22</v>
      </c>
      <c r="AN16" s="11"/>
      <c r="AR16" s="5"/>
      <c r="BS16" s="2" t="s">
        <v>2</v>
      </c>
    </row>
    <row r="17" spans="1:71" ht="18.399999999999999" customHeight="1" x14ac:dyDescent="0.15">
      <c r="B17" s="5"/>
      <c r="E17" s="11" t="s">
        <v>28</v>
      </c>
      <c r="AK17" s="10" t="s">
        <v>24</v>
      </c>
      <c r="AN17" s="11"/>
      <c r="AR17" s="5"/>
      <c r="BS17" s="2" t="s">
        <v>29</v>
      </c>
    </row>
    <row r="18" spans="1:71" ht="6.95" customHeight="1" x14ac:dyDescent="0.15">
      <c r="B18" s="5"/>
      <c r="AR18" s="5"/>
      <c r="BS18" s="2" t="s">
        <v>5</v>
      </c>
    </row>
    <row r="19" spans="1:71" ht="12" customHeight="1" x14ac:dyDescent="0.15">
      <c r="B19" s="5"/>
      <c r="D19" s="10" t="s">
        <v>30</v>
      </c>
      <c r="AK19" s="10" t="s">
        <v>22</v>
      </c>
      <c r="AN19" s="11"/>
      <c r="AR19" s="5"/>
      <c r="BS19" s="2" t="s">
        <v>5</v>
      </c>
    </row>
    <row r="20" spans="1:71" ht="18.399999999999999" customHeight="1" x14ac:dyDescent="0.15">
      <c r="B20" s="5"/>
      <c r="E20" s="11" t="s">
        <v>26</v>
      </c>
      <c r="AK20" s="10" t="s">
        <v>24</v>
      </c>
      <c r="AN20" s="11"/>
      <c r="AR20" s="5"/>
      <c r="BS20" s="2" t="s">
        <v>29</v>
      </c>
    </row>
    <row r="21" spans="1:71" ht="6.95" customHeight="1" x14ac:dyDescent="0.15">
      <c r="B21" s="5"/>
      <c r="AR21" s="5"/>
    </row>
    <row r="22" spans="1:71" ht="12" customHeight="1" x14ac:dyDescent="0.15">
      <c r="B22" s="5"/>
      <c r="D22" s="10" t="s">
        <v>31</v>
      </c>
      <c r="AR22" s="5"/>
    </row>
    <row r="23" spans="1:71" ht="204" customHeight="1" x14ac:dyDescent="0.15">
      <c r="B23" s="5"/>
      <c r="E23" s="185" t="s">
        <v>32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5"/>
    </row>
    <row r="24" spans="1:71" ht="6.95" customHeight="1" x14ac:dyDescent="0.15">
      <c r="B24" s="5"/>
      <c r="AR24" s="5"/>
    </row>
    <row r="25" spans="1:71" ht="6.95" customHeight="1" x14ac:dyDescent="0.15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15">
      <c r="A26" s="13"/>
      <c r="B26" s="14"/>
      <c r="C26" s="13"/>
      <c r="D26" s="15" t="s">
        <v>33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86">
        <f>ROUND(AG94,2)</f>
        <v>0</v>
      </c>
      <c r="AL26" s="186"/>
      <c r="AM26" s="186"/>
      <c r="AN26" s="186"/>
      <c r="AO26" s="186"/>
      <c r="AP26" s="13"/>
      <c r="AQ26" s="13"/>
      <c r="AR26" s="14"/>
      <c r="BE26" s="13"/>
    </row>
    <row r="27" spans="1:71" s="17" customFormat="1" ht="6.95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15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87" t="s">
        <v>34</v>
      </c>
      <c r="M28" s="187"/>
      <c r="N28" s="187"/>
      <c r="O28" s="187"/>
      <c r="P28" s="187"/>
      <c r="Q28" s="13"/>
      <c r="R28" s="13"/>
      <c r="S28" s="13"/>
      <c r="T28" s="13"/>
      <c r="U28" s="13"/>
      <c r="V28" s="13"/>
      <c r="W28" s="187" t="s">
        <v>35</v>
      </c>
      <c r="X28" s="187"/>
      <c r="Y28" s="187"/>
      <c r="Z28" s="187"/>
      <c r="AA28" s="187"/>
      <c r="AB28" s="187"/>
      <c r="AC28" s="187"/>
      <c r="AD28" s="187"/>
      <c r="AE28" s="187"/>
      <c r="AF28" s="13"/>
      <c r="AG28" s="13"/>
      <c r="AH28" s="13"/>
      <c r="AI28" s="13"/>
      <c r="AJ28" s="13"/>
      <c r="AK28" s="187" t="s">
        <v>36</v>
      </c>
      <c r="AL28" s="187"/>
      <c r="AM28" s="187"/>
      <c r="AN28" s="187"/>
      <c r="AO28" s="187"/>
      <c r="AP28" s="13"/>
      <c r="AQ28" s="13"/>
      <c r="AR28" s="14"/>
      <c r="BE28" s="13"/>
    </row>
    <row r="29" spans="1:71" s="18" customFormat="1" ht="14.45" customHeight="1" x14ac:dyDescent="0.15">
      <c r="B29" s="19"/>
      <c r="D29" s="10" t="s">
        <v>37</v>
      </c>
      <c r="F29" s="10" t="s">
        <v>38</v>
      </c>
      <c r="L29" s="188">
        <v>0.21</v>
      </c>
      <c r="M29" s="188"/>
      <c r="N29" s="188"/>
      <c r="O29" s="188"/>
      <c r="P29" s="188"/>
      <c r="W29" s="189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9">
        <f>ROUND(AV94, 2)</f>
        <v>0</v>
      </c>
      <c r="AL29" s="189"/>
      <c r="AM29" s="189"/>
      <c r="AN29" s="189"/>
      <c r="AO29" s="189"/>
      <c r="AR29" s="19"/>
    </row>
    <row r="30" spans="1:71" s="18" customFormat="1" ht="14.45" customHeight="1" x14ac:dyDescent="0.15">
      <c r="B30" s="19"/>
      <c r="F30" s="10" t="s">
        <v>39</v>
      </c>
      <c r="L30" s="188">
        <v>0.15</v>
      </c>
      <c r="M30" s="188"/>
      <c r="N30" s="188"/>
      <c r="O30" s="188"/>
      <c r="P30" s="188"/>
      <c r="W30" s="189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9">
        <f>ROUND(AW94, 2)</f>
        <v>0</v>
      </c>
      <c r="AL30" s="189"/>
      <c r="AM30" s="189"/>
      <c r="AN30" s="189"/>
      <c r="AO30" s="189"/>
      <c r="AR30" s="19"/>
    </row>
    <row r="31" spans="1:71" s="18" customFormat="1" ht="14.45" hidden="1" customHeight="1" x14ac:dyDescent="0.15">
      <c r="B31" s="19"/>
      <c r="F31" s="10" t="s">
        <v>40</v>
      </c>
      <c r="L31" s="188">
        <v>0.21</v>
      </c>
      <c r="M31" s="188"/>
      <c r="N31" s="188"/>
      <c r="O31" s="188"/>
      <c r="P31" s="188"/>
      <c r="W31" s="189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9">
        <v>0</v>
      </c>
      <c r="AL31" s="189"/>
      <c r="AM31" s="189"/>
      <c r="AN31" s="189"/>
      <c r="AO31" s="189"/>
      <c r="AR31" s="19"/>
    </row>
    <row r="32" spans="1:71" s="18" customFormat="1" ht="14.45" hidden="1" customHeight="1" x14ac:dyDescent="0.15">
      <c r="B32" s="19"/>
      <c r="F32" s="10" t="s">
        <v>41</v>
      </c>
      <c r="L32" s="188">
        <v>0.15</v>
      </c>
      <c r="M32" s="188"/>
      <c r="N32" s="188"/>
      <c r="O32" s="188"/>
      <c r="P32" s="188"/>
      <c r="W32" s="189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9">
        <v>0</v>
      </c>
      <c r="AL32" s="189"/>
      <c r="AM32" s="189"/>
      <c r="AN32" s="189"/>
      <c r="AO32" s="189"/>
      <c r="AR32" s="19"/>
    </row>
    <row r="33" spans="1:57" s="18" customFormat="1" ht="14.45" hidden="1" customHeight="1" x14ac:dyDescent="0.15">
      <c r="B33" s="19"/>
      <c r="F33" s="10" t="s">
        <v>42</v>
      </c>
      <c r="L33" s="188">
        <v>0</v>
      </c>
      <c r="M33" s="188"/>
      <c r="N33" s="188"/>
      <c r="O33" s="188"/>
      <c r="P33" s="188"/>
      <c r="W33" s="189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9">
        <v>0</v>
      </c>
      <c r="AL33" s="189"/>
      <c r="AM33" s="189"/>
      <c r="AN33" s="189"/>
      <c r="AO33" s="189"/>
      <c r="AR33" s="19"/>
    </row>
    <row r="34" spans="1:57" s="17" customFormat="1" ht="6.95" customHeight="1" x14ac:dyDescent="0.15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15">
      <c r="A35" s="13"/>
      <c r="B35" s="14"/>
      <c r="C35" s="20"/>
      <c r="D35" s="21" t="s">
        <v>43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44</v>
      </c>
      <c r="U35" s="22"/>
      <c r="V35" s="22"/>
      <c r="W35" s="22"/>
      <c r="X35" s="190" t="s">
        <v>45</v>
      </c>
      <c r="Y35" s="190"/>
      <c r="Z35" s="190"/>
      <c r="AA35" s="190"/>
      <c r="AB35" s="190"/>
      <c r="AC35" s="22"/>
      <c r="AD35" s="22"/>
      <c r="AE35" s="22"/>
      <c r="AF35" s="22"/>
      <c r="AG35" s="22"/>
      <c r="AH35" s="22"/>
      <c r="AI35" s="22"/>
      <c r="AJ35" s="22"/>
      <c r="AK35" s="191">
        <f>SUM(AK26:AK33)</f>
        <v>0</v>
      </c>
      <c r="AL35" s="191"/>
      <c r="AM35" s="191"/>
      <c r="AN35" s="191"/>
      <c r="AO35" s="191"/>
      <c r="AP35" s="20"/>
      <c r="AQ35" s="20"/>
      <c r="AR35" s="14"/>
      <c r="BE35" s="13"/>
    </row>
    <row r="36" spans="1:57" s="17" customFormat="1" ht="6.95" customHeight="1" x14ac:dyDescent="0.15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14.45" customHeight="1" x14ac:dyDescent="0.15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  <c r="BE37" s="13"/>
    </row>
    <row r="38" spans="1:57" ht="14.45" customHeight="1" x14ac:dyDescent="0.15">
      <c r="B38" s="5"/>
      <c r="AR38" s="5"/>
    </row>
    <row r="39" spans="1:57" ht="14.45" customHeight="1" x14ac:dyDescent="0.15">
      <c r="B39" s="5"/>
      <c r="AR39" s="5"/>
    </row>
    <row r="40" spans="1:57" ht="14.45" customHeight="1" x14ac:dyDescent="0.15">
      <c r="B40" s="5"/>
      <c r="AR40" s="5"/>
    </row>
    <row r="41" spans="1:57" ht="14.45" customHeight="1" x14ac:dyDescent="0.15">
      <c r="B41" s="5"/>
      <c r="AR41" s="5"/>
    </row>
    <row r="42" spans="1:57" ht="14.45" customHeight="1" x14ac:dyDescent="0.15">
      <c r="B42" s="5"/>
      <c r="AR42" s="5"/>
    </row>
    <row r="43" spans="1:57" ht="14.45" customHeight="1" x14ac:dyDescent="0.15">
      <c r="B43" s="5"/>
      <c r="AR43" s="5"/>
    </row>
    <row r="44" spans="1:57" ht="14.45" customHeight="1" x14ac:dyDescent="0.15">
      <c r="B44" s="5"/>
      <c r="AR44" s="5"/>
    </row>
    <row r="45" spans="1:57" ht="14.45" customHeight="1" x14ac:dyDescent="0.15">
      <c r="B45" s="5"/>
      <c r="AR45" s="5"/>
    </row>
    <row r="46" spans="1:57" ht="14.45" customHeight="1" x14ac:dyDescent="0.15">
      <c r="B46" s="5"/>
      <c r="AR46" s="5"/>
    </row>
    <row r="47" spans="1:57" ht="14.45" customHeight="1" x14ac:dyDescent="0.15">
      <c r="B47" s="5"/>
      <c r="AR47" s="5"/>
    </row>
    <row r="48" spans="1:57" ht="14.45" customHeight="1" x14ac:dyDescent="0.15">
      <c r="B48" s="5"/>
      <c r="AR48" s="5"/>
    </row>
    <row r="49" spans="1:57" s="17" customFormat="1" ht="14.45" customHeight="1" x14ac:dyDescent="0.15">
      <c r="B49" s="24"/>
      <c r="D49" s="25" t="s">
        <v>46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5" t="s">
        <v>47</v>
      </c>
      <c r="AI49" s="26"/>
      <c r="AJ49" s="26"/>
      <c r="AK49" s="26"/>
      <c r="AL49" s="26"/>
      <c r="AM49" s="26"/>
      <c r="AN49" s="26"/>
      <c r="AO49" s="26"/>
      <c r="AR49" s="24"/>
    </row>
    <row r="50" spans="1:57" x14ac:dyDescent="0.15">
      <c r="B50" s="5"/>
      <c r="AR50" s="5"/>
    </row>
    <row r="51" spans="1:57" x14ac:dyDescent="0.15">
      <c r="B51" s="5"/>
      <c r="AR51" s="5"/>
    </row>
    <row r="52" spans="1:57" x14ac:dyDescent="0.15">
      <c r="B52" s="5"/>
      <c r="AR52" s="5"/>
    </row>
    <row r="53" spans="1:57" x14ac:dyDescent="0.15">
      <c r="B53" s="5"/>
      <c r="AR53" s="5"/>
    </row>
    <row r="54" spans="1:57" x14ac:dyDescent="0.15">
      <c r="B54" s="5"/>
      <c r="AR54" s="5"/>
    </row>
    <row r="55" spans="1:57" x14ac:dyDescent="0.15">
      <c r="B55" s="5"/>
      <c r="AR55" s="5"/>
    </row>
    <row r="56" spans="1:57" x14ac:dyDescent="0.15">
      <c r="B56" s="5"/>
      <c r="AR56" s="5"/>
    </row>
    <row r="57" spans="1:57" x14ac:dyDescent="0.15">
      <c r="B57" s="5"/>
      <c r="AR57" s="5"/>
    </row>
    <row r="58" spans="1:57" x14ac:dyDescent="0.15">
      <c r="B58" s="5"/>
      <c r="AR58" s="5"/>
    </row>
    <row r="59" spans="1:57" x14ac:dyDescent="0.15">
      <c r="B59" s="5"/>
      <c r="AR59" s="5"/>
    </row>
    <row r="60" spans="1:57" s="17" customFormat="1" ht="12.75" x14ac:dyDescent="0.15">
      <c r="A60" s="13"/>
      <c r="B60" s="14"/>
      <c r="C60" s="13"/>
      <c r="D60" s="27" t="s">
        <v>48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7" t="s">
        <v>49</v>
      </c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27" t="s">
        <v>48</v>
      </c>
      <c r="AI60" s="16"/>
      <c r="AJ60" s="16"/>
      <c r="AK60" s="16"/>
      <c r="AL60" s="16"/>
      <c r="AM60" s="27" t="s">
        <v>49</v>
      </c>
      <c r="AN60" s="16"/>
      <c r="AO60" s="16"/>
      <c r="AP60" s="13"/>
      <c r="AQ60" s="13"/>
      <c r="AR60" s="14"/>
      <c r="BE60" s="13"/>
    </row>
    <row r="61" spans="1:57" x14ac:dyDescent="0.15">
      <c r="B61" s="5"/>
      <c r="AR61" s="5"/>
    </row>
    <row r="62" spans="1:57" x14ac:dyDescent="0.15">
      <c r="B62" s="5"/>
      <c r="AR62" s="5"/>
    </row>
    <row r="63" spans="1:57" x14ac:dyDescent="0.15">
      <c r="B63" s="5"/>
      <c r="AR63" s="5"/>
    </row>
    <row r="64" spans="1:57" s="17" customFormat="1" ht="12.75" x14ac:dyDescent="0.15">
      <c r="A64" s="13"/>
      <c r="B64" s="14"/>
      <c r="C64" s="13"/>
      <c r="D64" s="25" t="s">
        <v>50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5" t="s">
        <v>51</v>
      </c>
      <c r="AI64" s="28"/>
      <c r="AJ64" s="28"/>
      <c r="AK64" s="28"/>
      <c r="AL64" s="28"/>
      <c r="AM64" s="28"/>
      <c r="AN64" s="28"/>
      <c r="AO64" s="28"/>
      <c r="AP64" s="13"/>
      <c r="AQ64" s="13"/>
      <c r="AR64" s="14"/>
      <c r="BE64" s="13"/>
    </row>
    <row r="65" spans="1:57" x14ac:dyDescent="0.15">
      <c r="B65" s="5"/>
      <c r="AR65" s="5"/>
    </row>
    <row r="66" spans="1:57" x14ac:dyDescent="0.15">
      <c r="B66" s="5"/>
      <c r="AR66" s="5"/>
    </row>
    <row r="67" spans="1:57" x14ac:dyDescent="0.15">
      <c r="B67" s="5"/>
      <c r="AR67" s="5"/>
    </row>
    <row r="68" spans="1:57" x14ac:dyDescent="0.15">
      <c r="B68" s="5"/>
      <c r="AR68" s="5"/>
    </row>
    <row r="69" spans="1:57" x14ac:dyDescent="0.15">
      <c r="B69" s="5"/>
      <c r="AR69" s="5"/>
    </row>
    <row r="70" spans="1:57" x14ac:dyDescent="0.15">
      <c r="B70" s="5"/>
      <c r="AR70" s="5"/>
    </row>
    <row r="71" spans="1:57" x14ac:dyDescent="0.15">
      <c r="B71" s="5"/>
      <c r="AR71" s="5"/>
    </row>
    <row r="72" spans="1:57" x14ac:dyDescent="0.15">
      <c r="B72" s="5"/>
      <c r="AR72" s="5"/>
    </row>
    <row r="73" spans="1:57" x14ac:dyDescent="0.15">
      <c r="B73" s="5"/>
      <c r="AR73" s="5"/>
    </row>
    <row r="74" spans="1:57" x14ac:dyDescent="0.15">
      <c r="B74" s="5"/>
      <c r="AR74" s="5"/>
    </row>
    <row r="75" spans="1:57" s="17" customFormat="1" ht="12.75" x14ac:dyDescent="0.15">
      <c r="A75" s="13"/>
      <c r="B75" s="14"/>
      <c r="C75" s="13"/>
      <c r="D75" s="27" t="s">
        <v>48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7" t="s">
        <v>49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27" t="s">
        <v>48</v>
      </c>
      <c r="AI75" s="16"/>
      <c r="AJ75" s="16"/>
      <c r="AK75" s="16"/>
      <c r="AL75" s="16"/>
      <c r="AM75" s="27" t="s">
        <v>49</v>
      </c>
      <c r="AN75" s="16"/>
      <c r="AO75" s="16"/>
      <c r="AP75" s="13"/>
      <c r="AQ75" s="13"/>
      <c r="AR75" s="14"/>
      <c r="BE75" s="13"/>
    </row>
    <row r="76" spans="1:57" s="17" customFormat="1" x14ac:dyDescent="0.15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4"/>
      <c r="BE76" s="13"/>
    </row>
    <row r="77" spans="1:57" s="17" customFormat="1" ht="6.95" customHeight="1" x14ac:dyDescent="0.15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4"/>
      <c r="BE77" s="13"/>
    </row>
    <row r="81" spans="1:91" s="17" customFormat="1" ht="6.95" customHeight="1" x14ac:dyDescent="0.15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4"/>
      <c r="BE81" s="13"/>
    </row>
    <row r="82" spans="1:91" s="17" customFormat="1" ht="24.95" customHeight="1" x14ac:dyDescent="0.15">
      <c r="A82" s="13"/>
      <c r="B82" s="14"/>
      <c r="C82" s="6" t="s">
        <v>52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BE82" s="13"/>
    </row>
    <row r="83" spans="1:91" s="17" customFormat="1" ht="6.95" customHeight="1" x14ac:dyDescent="0.15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4"/>
      <c r="BE83" s="13"/>
    </row>
    <row r="84" spans="1:91" s="33" customFormat="1" ht="12" customHeight="1" x14ac:dyDescent="0.15">
      <c r="B84" s="34"/>
      <c r="C84" s="10" t="s">
        <v>11</v>
      </c>
      <c r="L84" s="33" t="str">
        <f>K5</f>
        <v>CT-VZT-ZTI-5-3-2020</v>
      </c>
      <c r="AR84" s="34"/>
    </row>
    <row r="85" spans="1:91" s="35" customFormat="1" ht="36.950000000000003" customHeight="1" x14ac:dyDescent="0.15">
      <c r="B85" s="36"/>
      <c r="C85" s="37" t="s">
        <v>13</v>
      </c>
      <c r="L85" s="192" t="str">
        <f>K6</f>
        <v>Realizace úspor energie - MS U Stadionu 602, Česká Třebová U Stadionu 602, 560 02 Česká Třebová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36"/>
    </row>
    <row r="86" spans="1:91" s="17" customFormat="1" ht="6.95" customHeight="1" x14ac:dyDescent="0.15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BE86" s="13"/>
    </row>
    <row r="87" spans="1:91" s="17" customFormat="1" ht="12" customHeight="1" x14ac:dyDescent="0.15">
      <c r="A87" s="13"/>
      <c r="B87" s="14"/>
      <c r="C87" s="10" t="s">
        <v>17</v>
      </c>
      <c r="D87" s="13"/>
      <c r="E87" s="13"/>
      <c r="F87" s="13"/>
      <c r="G87" s="13"/>
      <c r="H87" s="13"/>
      <c r="I87" s="13"/>
      <c r="J87" s="13"/>
      <c r="K87" s="13"/>
      <c r="L87" s="38" t="str">
        <f>IF(K8="","",K8)</f>
        <v>U Stadionu 602, 560 02 Česká Třebová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0" t="s">
        <v>19</v>
      </c>
      <c r="AJ87" s="13"/>
      <c r="AK87" s="13"/>
      <c r="AL87" s="13"/>
      <c r="AM87" s="193" t="str">
        <f>IF(AN8= "","",AN8)</f>
        <v>11. 2. 2020</v>
      </c>
      <c r="AN87" s="193"/>
      <c r="AO87" s="13"/>
      <c r="AP87" s="13"/>
      <c r="AQ87" s="13"/>
      <c r="AR87" s="14"/>
      <c r="BE87" s="13"/>
    </row>
    <row r="88" spans="1:91" s="17" customFormat="1" ht="6.95" customHeight="1" x14ac:dyDescent="0.15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4"/>
      <c r="BE88" s="13"/>
    </row>
    <row r="89" spans="1:91" s="17" customFormat="1" ht="40.15" customHeight="1" x14ac:dyDescent="0.15">
      <c r="A89" s="13"/>
      <c r="B89" s="14"/>
      <c r="C89" s="10" t="s">
        <v>21</v>
      </c>
      <c r="D89" s="13"/>
      <c r="E89" s="13"/>
      <c r="F89" s="13"/>
      <c r="G89" s="13"/>
      <c r="H89" s="13"/>
      <c r="I89" s="13"/>
      <c r="J89" s="13"/>
      <c r="K89" s="13"/>
      <c r="L89" s="33" t="str">
        <f>IF(E11= "","",E11)</f>
        <v>Město Česká Třebová Staré nám. 78, Česká Třebová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0" t="s">
        <v>27</v>
      </c>
      <c r="AJ89" s="13"/>
      <c r="AK89" s="13"/>
      <c r="AL89" s="13"/>
      <c r="AM89" s="194" t="str">
        <f>IF(E17="","",E17)</f>
        <v>DEKPROJEKT s.r.o.Tiskařská 10/257, 108 00 Praha 10</v>
      </c>
      <c r="AN89" s="194"/>
      <c r="AO89" s="194"/>
      <c r="AP89" s="194"/>
      <c r="AQ89" s="13"/>
      <c r="AR89" s="14"/>
      <c r="AS89" s="195" t="s">
        <v>53</v>
      </c>
      <c r="AT89" s="195"/>
      <c r="AU89" s="39"/>
      <c r="AV89" s="39"/>
      <c r="AW89" s="39"/>
      <c r="AX89" s="39"/>
      <c r="AY89" s="39"/>
      <c r="AZ89" s="39"/>
      <c r="BA89" s="39"/>
      <c r="BB89" s="39"/>
      <c r="BC89" s="39"/>
      <c r="BD89" s="40"/>
      <c r="BE89" s="13"/>
    </row>
    <row r="90" spans="1:91" s="17" customFormat="1" ht="15.2" customHeight="1" x14ac:dyDescent="0.15">
      <c r="A90" s="13"/>
      <c r="B90" s="14"/>
      <c r="C90" s="10" t="s">
        <v>25</v>
      </c>
      <c r="D90" s="13"/>
      <c r="E90" s="13"/>
      <c r="F90" s="13"/>
      <c r="G90" s="13"/>
      <c r="H90" s="13"/>
      <c r="I90" s="13"/>
      <c r="J90" s="13"/>
      <c r="K90" s="13"/>
      <c r="L90" s="33" t="str">
        <f>IF(E14="","",E14)</f>
        <v xml:space="preserve"> </v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0" t="s">
        <v>30</v>
      </c>
      <c r="AJ90" s="13"/>
      <c r="AK90" s="13"/>
      <c r="AL90" s="13"/>
      <c r="AM90" s="194" t="str">
        <f>IF(E20="","",E20)</f>
        <v xml:space="preserve"> </v>
      </c>
      <c r="AN90" s="194"/>
      <c r="AO90" s="194"/>
      <c r="AP90" s="194"/>
      <c r="AQ90" s="13"/>
      <c r="AR90" s="14"/>
      <c r="AS90" s="195"/>
      <c r="AT90" s="195"/>
      <c r="AU90" s="41"/>
      <c r="AV90" s="41"/>
      <c r="AW90" s="41"/>
      <c r="AX90" s="41"/>
      <c r="AY90" s="41"/>
      <c r="AZ90" s="41"/>
      <c r="BA90" s="41"/>
      <c r="BB90" s="41"/>
      <c r="BC90" s="41"/>
      <c r="BD90" s="42"/>
      <c r="BE90" s="13"/>
    </row>
    <row r="91" spans="1:91" s="17" customFormat="1" ht="10.9" customHeight="1" x14ac:dyDescent="0.15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4"/>
      <c r="AS91" s="195"/>
      <c r="AT91" s="195"/>
      <c r="AU91" s="41"/>
      <c r="AV91" s="41"/>
      <c r="AW91" s="41"/>
      <c r="AX91" s="41"/>
      <c r="AY91" s="41"/>
      <c r="AZ91" s="41"/>
      <c r="BA91" s="41"/>
      <c r="BB91" s="41"/>
      <c r="BC91" s="41"/>
      <c r="BD91" s="42"/>
      <c r="BE91" s="13"/>
    </row>
    <row r="92" spans="1:91" s="17" customFormat="1" ht="29.25" customHeight="1" x14ac:dyDescent="0.15">
      <c r="A92" s="13"/>
      <c r="B92" s="14"/>
      <c r="C92" s="196" t="s">
        <v>54</v>
      </c>
      <c r="D92" s="196"/>
      <c r="E92" s="196"/>
      <c r="F92" s="196"/>
      <c r="G92" s="196"/>
      <c r="H92" s="43"/>
      <c r="I92" s="197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8" t="s">
        <v>56</v>
      </c>
      <c r="AH92" s="198"/>
      <c r="AI92" s="198"/>
      <c r="AJ92" s="198"/>
      <c r="AK92" s="198"/>
      <c r="AL92" s="198"/>
      <c r="AM92" s="198"/>
      <c r="AN92" s="199" t="s">
        <v>57</v>
      </c>
      <c r="AO92" s="199"/>
      <c r="AP92" s="199"/>
      <c r="AQ92" s="44" t="s">
        <v>58</v>
      </c>
      <c r="AR92" s="14"/>
      <c r="AS92" s="45" t="s">
        <v>59</v>
      </c>
      <c r="AT92" s="46" t="s">
        <v>60</v>
      </c>
      <c r="AU92" s="46" t="s">
        <v>61</v>
      </c>
      <c r="AV92" s="46" t="s">
        <v>62</v>
      </c>
      <c r="AW92" s="46" t="s">
        <v>63</v>
      </c>
      <c r="AX92" s="46" t="s">
        <v>64</v>
      </c>
      <c r="AY92" s="46" t="s">
        <v>65</v>
      </c>
      <c r="AZ92" s="46" t="s">
        <v>66</v>
      </c>
      <c r="BA92" s="46" t="s">
        <v>67</v>
      </c>
      <c r="BB92" s="46" t="s">
        <v>68</v>
      </c>
      <c r="BC92" s="46" t="s">
        <v>69</v>
      </c>
      <c r="BD92" s="47" t="s">
        <v>70</v>
      </c>
      <c r="BE92" s="13"/>
    </row>
    <row r="93" spans="1:91" s="17" customFormat="1" ht="10.9" customHeight="1" x14ac:dyDescent="0.15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4"/>
      <c r="AS93" s="4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  <c r="BE93" s="13"/>
    </row>
    <row r="94" spans="1:91" s="51" customFormat="1" ht="32.450000000000003" customHeight="1" x14ac:dyDescent="0.15">
      <c r="B94" s="52"/>
      <c r="C94" s="53" t="s">
        <v>71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200">
        <f>ROUND(AG95+AG99,2)</f>
        <v>0</v>
      </c>
      <c r="AH94" s="200"/>
      <c r="AI94" s="200"/>
      <c r="AJ94" s="200"/>
      <c r="AK94" s="200"/>
      <c r="AL94" s="200"/>
      <c r="AM94" s="200"/>
      <c r="AN94" s="201">
        <f t="shared" ref="AN94:AN100" si="0">SUM(AG94,AT94)</f>
        <v>0</v>
      </c>
      <c r="AO94" s="201"/>
      <c r="AP94" s="201"/>
      <c r="AQ94" s="55"/>
      <c r="AR94" s="52"/>
      <c r="AS94" s="56">
        <f>ROUND(AS95+AS99,2)</f>
        <v>0</v>
      </c>
      <c r="AT94" s="57">
        <f t="shared" ref="AT94:AT100" si="1">ROUND(SUM(AV94:AW94),2)</f>
        <v>0</v>
      </c>
      <c r="AU94" s="58">
        <f>ROUND(AU95+AU99,5)</f>
        <v>446.53370999999999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ROUND(AZ95+AZ99,2)</f>
        <v>0</v>
      </c>
      <c r="BA94" s="57">
        <f>ROUND(BA95+BA99,2)</f>
        <v>0</v>
      </c>
      <c r="BB94" s="57">
        <f>ROUND(BB95+BB99,2)</f>
        <v>0</v>
      </c>
      <c r="BC94" s="57">
        <f>ROUND(BC95+BC99,2)</f>
        <v>0</v>
      </c>
      <c r="BD94" s="59">
        <f>ROUND(BD95+BD99,2)</f>
        <v>0</v>
      </c>
      <c r="BS94" s="60" t="s">
        <v>72</v>
      </c>
      <c r="BT94" s="60" t="s">
        <v>73</v>
      </c>
      <c r="BU94" s="61" t="s">
        <v>74</v>
      </c>
      <c r="BV94" s="60" t="s">
        <v>75</v>
      </c>
      <c r="BW94" s="60" t="s">
        <v>3</v>
      </c>
      <c r="BX94" s="60" t="s">
        <v>76</v>
      </c>
      <c r="CL94" s="60"/>
    </row>
    <row r="95" spans="1:91" s="62" customFormat="1" ht="24.75" customHeight="1" x14ac:dyDescent="0.15">
      <c r="B95" s="63"/>
      <c r="C95" s="64"/>
      <c r="D95" s="202" t="s">
        <v>77</v>
      </c>
      <c r="E95" s="202"/>
      <c r="F95" s="202"/>
      <c r="G95" s="202"/>
      <c r="H95" s="202"/>
      <c r="I95" s="65"/>
      <c r="J95" s="202" t="s">
        <v>78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ROUND(SUM(AG96:AG98),2)</f>
        <v>0</v>
      </c>
      <c r="AH95" s="203"/>
      <c r="AI95" s="203"/>
      <c r="AJ95" s="203"/>
      <c r="AK95" s="203"/>
      <c r="AL95" s="203"/>
      <c r="AM95" s="203"/>
      <c r="AN95" s="204">
        <f t="shared" si="0"/>
        <v>0</v>
      </c>
      <c r="AO95" s="204"/>
      <c r="AP95" s="204"/>
      <c r="AQ95" s="66" t="s">
        <v>79</v>
      </c>
      <c r="AR95" s="63"/>
      <c r="AS95" s="67">
        <f>ROUND(SUM(AS96:AS98),2)</f>
        <v>0</v>
      </c>
      <c r="AT95" s="68">
        <f t="shared" si="1"/>
        <v>0</v>
      </c>
      <c r="AU95" s="69">
        <f>ROUND(SUM(AU96:AU98),5)</f>
        <v>126.666</v>
      </c>
      <c r="AV95" s="68">
        <f>ROUND(AZ95*L29,2)</f>
        <v>0</v>
      </c>
      <c r="AW95" s="68">
        <f>ROUND(BA95*L30,2)</f>
        <v>0</v>
      </c>
      <c r="AX95" s="68">
        <f>ROUND(BB95*L29,2)</f>
        <v>0</v>
      </c>
      <c r="AY95" s="68">
        <f>ROUND(BC95*L30,2)</f>
        <v>0</v>
      </c>
      <c r="AZ95" s="68">
        <f>ROUND(SUM(AZ96:AZ98),2)</f>
        <v>0</v>
      </c>
      <c r="BA95" s="68">
        <f>ROUND(SUM(BA96:BA98),2)</f>
        <v>0</v>
      </c>
      <c r="BB95" s="68">
        <f>ROUND(SUM(BB96:BB98),2)</f>
        <v>0</v>
      </c>
      <c r="BC95" s="68">
        <f>ROUND(SUM(BC96:BC98),2)</f>
        <v>0</v>
      </c>
      <c r="BD95" s="70">
        <f>ROUND(SUM(BD96:BD98),2)</f>
        <v>0</v>
      </c>
      <c r="BS95" s="71" t="s">
        <v>72</v>
      </c>
      <c r="BT95" s="71" t="s">
        <v>80</v>
      </c>
      <c r="BU95" s="71" t="s">
        <v>74</v>
      </c>
      <c r="BV95" s="71" t="s">
        <v>75</v>
      </c>
      <c r="BW95" s="71" t="s">
        <v>81</v>
      </c>
      <c r="BX95" s="71" t="s">
        <v>3</v>
      </c>
      <c r="CL95" s="71"/>
      <c r="CM95" s="71" t="s">
        <v>82</v>
      </c>
    </row>
    <row r="96" spans="1:91" s="33" customFormat="1" ht="23.25" customHeight="1" x14ac:dyDescent="0.15">
      <c r="A96" s="72" t="s">
        <v>83</v>
      </c>
      <c r="B96" s="34"/>
      <c r="C96" s="73"/>
      <c r="D96" s="73"/>
      <c r="E96" s="205" t="s">
        <v>84</v>
      </c>
      <c r="F96" s="205"/>
      <c r="G96" s="205"/>
      <c r="H96" s="205"/>
      <c r="I96" s="205"/>
      <c r="J96" s="73"/>
      <c r="K96" s="205" t="s">
        <v>85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'Zařízení VZT.1.01 - místn...'!J32</f>
        <v>0</v>
      </c>
      <c r="AH96" s="206"/>
      <c r="AI96" s="206"/>
      <c r="AJ96" s="206"/>
      <c r="AK96" s="206"/>
      <c r="AL96" s="206"/>
      <c r="AM96" s="206"/>
      <c r="AN96" s="206">
        <f t="shared" si="0"/>
        <v>0</v>
      </c>
      <c r="AO96" s="206"/>
      <c r="AP96" s="206"/>
      <c r="AQ96" s="74" t="s">
        <v>86</v>
      </c>
      <c r="AR96" s="34"/>
      <c r="AS96" s="75">
        <v>0</v>
      </c>
      <c r="AT96" s="76">
        <f t="shared" si="1"/>
        <v>0</v>
      </c>
      <c r="AU96" s="77">
        <f>'Zařízení VZT.1.01 - místn...'!P124</f>
        <v>86.917000000000002</v>
      </c>
      <c r="AV96" s="76">
        <f>'Zařízení VZT.1.01 - místn...'!J35</f>
        <v>0</v>
      </c>
      <c r="AW96" s="76">
        <f>'Zařízení VZT.1.01 - místn...'!J36</f>
        <v>0</v>
      </c>
      <c r="AX96" s="76">
        <f>'Zařízení VZT.1.01 - místn...'!J37</f>
        <v>0</v>
      </c>
      <c r="AY96" s="76">
        <f>'Zařízení VZT.1.01 - místn...'!J38</f>
        <v>0</v>
      </c>
      <c r="AZ96" s="76">
        <f>'Zařízení VZT.1.01 - místn...'!F35</f>
        <v>0</v>
      </c>
      <c r="BA96" s="76">
        <f>'Zařízení VZT.1.01 - místn...'!F36</f>
        <v>0</v>
      </c>
      <c r="BB96" s="76">
        <f>'Zařízení VZT.1.01 - místn...'!F37</f>
        <v>0</v>
      </c>
      <c r="BC96" s="76">
        <f>'Zařízení VZT.1.01 - místn...'!F38</f>
        <v>0</v>
      </c>
      <c r="BD96" s="78">
        <f>'Zařízení VZT.1.01 - místn...'!F39</f>
        <v>0</v>
      </c>
      <c r="BT96" s="11" t="s">
        <v>82</v>
      </c>
      <c r="BV96" s="11" t="s">
        <v>75</v>
      </c>
      <c r="BW96" s="11" t="s">
        <v>87</v>
      </c>
      <c r="BX96" s="11" t="s">
        <v>81</v>
      </c>
      <c r="CL96" s="11"/>
    </row>
    <row r="97" spans="1:91" s="33" customFormat="1" ht="23.25" customHeight="1" x14ac:dyDescent="0.15">
      <c r="A97" s="72" t="s">
        <v>83</v>
      </c>
      <c r="B97" s="34"/>
      <c r="C97" s="73"/>
      <c r="D97" s="73"/>
      <c r="E97" s="205" t="s">
        <v>88</v>
      </c>
      <c r="F97" s="205"/>
      <c r="G97" s="205"/>
      <c r="H97" s="205"/>
      <c r="I97" s="205"/>
      <c r="J97" s="73"/>
      <c r="K97" s="205" t="s">
        <v>89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'Zařízení VZT.2.01 - šatna...'!J32</f>
        <v>0</v>
      </c>
      <c r="AH97" s="206"/>
      <c r="AI97" s="206"/>
      <c r="AJ97" s="206"/>
      <c r="AK97" s="206"/>
      <c r="AL97" s="206"/>
      <c r="AM97" s="206"/>
      <c r="AN97" s="206">
        <f t="shared" si="0"/>
        <v>0</v>
      </c>
      <c r="AO97" s="206"/>
      <c r="AP97" s="206"/>
      <c r="AQ97" s="74" t="s">
        <v>86</v>
      </c>
      <c r="AR97" s="34"/>
      <c r="AS97" s="75">
        <v>0</v>
      </c>
      <c r="AT97" s="76">
        <f t="shared" si="1"/>
        <v>0</v>
      </c>
      <c r="AU97" s="77">
        <f>'Zařízení VZT.2.01 - šatna...'!P124</f>
        <v>36.917000000000002</v>
      </c>
      <c r="AV97" s="76">
        <f>'Zařízení VZT.2.01 - šatna...'!J35</f>
        <v>0</v>
      </c>
      <c r="AW97" s="76">
        <f>'Zařízení VZT.2.01 - šatna...'!J36</f>
        <v>0</v>
      </c>
      <c r="AX97" s="76">
        <f>'Zařízení VZT.2.01 - šatna...'!J37</f>
        <v>0</v>
      </c>
      <c r="AY97" s="76">
        <f>'Zařízení VZT.2.01 - šatna...'!J38</f>
        <v>0</v>
      </c>
      <c r="AZ97" s="76">
        <f>'Zařízení VZT.2.01 - šatna...'!F35</f>
        <v>0</v>
      </c>
      <c r="BA97" s="76">
        <f>'Zařízení VZT.2.01 - šatna...'!F36</f>
        <v>0</v>
      </c>
      <c r="BB97" s="76">
        <f>'Zařízení VZT.2.01 - šatna...'!F37</f>
        <v>0</v>
      </c>
      <c r="BC97" s="76">
        <f>'Zařízení VZT.2.01 - šatna...'!F38</f>
        <v>0</v>
      </c>
      <c r="BD97" s="78">
        <f>'Zařízení VZT.2.01 - šatna...'!F39</f>
        <v>0</v>
      </c>
      <c r="BT97" s="11" t="s">
        <v>82</v>
      </c>
      <c r="BV97" s="11" t="s">
        <v>75</v>
      </c>
      <c r="BW97" s="11" t="s">
        <v>90</v>
      </c>
      <c r="BX97" s="11" t="s">
        <v>81</v>
      </c>
      <c r="CL97" s="11"/>
    </row>
    <row r="98" spans="1:91" s="33" customFormat="1" ht="23.25" customHeight="1" x14ac:dyDescent="0.15">
      <c r="A98" s="72" t="s">
        <v>83</v>
      </c>
      <c r="B98" s="34"/>
      <c r="C98" s="73"/>
      <c r="D98" s="73"/>
      <c r="E98" s="205" t="s">
        <v>91</v>
      </c>
      <c r="F98" s="205"/>
      <c r="G98" s="205"/>
      <c r="H98" s="205"/>
      <c r="I98" s="205"/>
      <c r="J98" s="73"/>
      <c r="K98" s="205" t="s">
        <v>92</v>
      </c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'Zařízení VZT.3.01 - přiro...'!J32</f>
        <v>0</v>
      </c>
      <c r="AH98" s="206"/>
      <c r="AI98" s="206"/>
      <c r="AJ98" s="206"/>
      <c r="AK98" s="206"/>
      <c r="AL98" s="206"/>
      <c r="AM98" s="206"/>
      <c r="AN98" s="206">
        <f t="shared" si="0"/>
        <v>0</v>
      </c>
      <c r="AO98" s="206"/>
      <c r="AP98" s="206"/>
      <c r="AQ98" s="74" t="s">
        <v>86</v>
      </c>
      <c r="AR98" s="34"/>
      <c r="AS98" s="75">
        <v>0</v>
      </c>
      <c r="AT98" s="76">
        <f t="shared" si="1"/>
        <v>0</v>
      </c>
      <c r="AU98" s="77">
        <f>'Zařízení VZT.3.01 - přiro...'!P122</f>
        <v>2.8319999999999999</v>
      </c>
      <c r="AV98" s="76">
        <f>'Zařízení VZT.3.01 - přiro...'!J35</f>
        <v>0</v>
      </c>
      <c r="AW98" s="76">
        <f>'Zařízení VZT.3.01 - přiro...'!J36</f>
        <v>0</v>
      </c>
      <c r="AX98" s="76">
        <f>'Zařízení VZT.3.01 - přiro...'!J37</f>
        <v>0</v>
      </c>
      <c r="AY98" s="76">
        <f>'Zařízení VZT.3.01 - přiro...'!J38</f>
        <v>0</v>
      </c>
      <c r="AZ98" s="76">
        <f>'Zařízení VZT.3.01 - přiro...'!F35</f>
        <v>0</v>
      </c>
      <c r="BA98" s="76">
        <f>'Zařízení VZT.3.01 - přiro...'!F36</f>
        <v>0</v>
      </c>
      <c r="BB98" s="76">
        <f>'Zařízení VZT.3.01 - přiro...'!F37</f>
        <v>0</v>
      </c>
      <c r="BC98" s="76">
        <f>'Zařízení VZT.3.01 - přiro...'!F38</f>
        <v>0</v>
      </c>
      <c r="BD98" s="78">
        <f>'Zařízení VZT.3.01 - přiro...'!F39</f>
        <v>0</v>
      </c>
      <c r="BT98" s="11" t="s">
        <v>82</v>
      </c>
      <c r="BV98" s="11" t="s">
        <v>75</v>
      </c>
      <c r="BW98" s="11" t="s">
        <v>93</v>
      </c>
      <c r="BX98" s="11" t="s">
        <v>81</v>
      </c>
      <c r="CL98" s="11"/>
    </row>
    <row r="99" spans="1:91" s="62" customFormat="1" ht="24.75" customHeight="1" x14ac:dyDescent="0.15">
      <c r="B99" s="63"/>
      <c r="C99" s="64"/>
      <c r="D99" s="202" t="s">
        <v>94</v>
      </c>
      <c r="E99" s="202"/>
      <c r="F99" s="202"/>
      <c r="G99" s="202"/>
      <c r="H99" s="202"/>
      <c r="I99" s="65"/>
      <c r="J99" s="202" t="s">
        <v>95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3">
        <f>ROUND(AG100,2)</f>
        <v>0</v>
      </c>
      <c r="AH99" s="203"/>
      <c r="AI99" s="203"/>
      <c r="AJ99" s="203"/>
      <c r="AK99" s="203"/>
      <c r="AL99" s="203"/>
      <c r="AM99" s="203"/>
      <c r="AN99" s="204">
        <f t="shared" si="0"/>
        <v>0</v>
      </c>
      <c r="AO99" s="204"/>
      <c r="AP99" s="204"/>
      <c r="AQ99" s="66" t="s">
        <v>79</v>
      </c>
      <c r="AR99" s="63"/>
      <c r="AS99" s="67">
        <f>ROUND(AS100,2)</f>
        <v>0</v>
      </c>
      <c r="AT99" s="68">
        <f t="shared" si="1"/>
        <v>0</v>
      </c>
      <c r="AU99" s="69">
        <f>ROUND(AU100,5)</f>
        <v>319.86770999999999</v>
      </c>
      <c r="AV99" s="68">
        <f>ROUND(AZ99*L29,2)</f>
        <v>0</v>
      </c>
      <c r="AW99" s="68">
        <f>ROUND(BA99*L30,2)</f>
        <v>0</v>
      </c>
      <c r="AX99" s="68">
        <f>ROUND(BB99*L29,2)</f>
        <v>0</v>
      </c>
      <c r="AY99" s="68">
        <f>ROUND(BC99*L30,2)</f>
        <v>0</v>
      </c>
      <c r="AZ99" s="68">
        <f>ROUND(AZ100,2)</f>
        <v>0</v>
      </c>
      <c r="BA99" s="68">
        <f>ROUND(BA100,2)</f>
        <v>0</v>
      </c>
      <c r="BB99" s="68">
        <f>ROUND(BB100,2)</f>
        <v>0</v>
      </c>
      <c r="BC99" s="68">
        <f>ROUND(BC100,2)</f>
        <v>0</v>
      </c>
      <c r="BD99" s="70">
        <f>ROUND(BD100,2)</f>
        <v>0</v>
      </c>
      <c r="BS99" s="71" t="s">
        <v>72</v>
      </c>
      <c r="BT99" s="71" t="s">
        <v>80</v>
      </c>
      <c r="BU99" s="71" t="s">
        <v>74</v>
      </c>
      <c r="BV99" s="71" t="s">
        <v>75</v>
      </c>
      <c r="BW99" s="71" t="s">
        <v>96</v>
      </c>
      <c r="BX99" s="71" t="s">
        <v>3</v>
      </c>
      <c r="CL99" s="71"/>
      <c r="CM99" s="71" t="s">
        <v>82</v>
      </c>
    </row>
    <row r="100" spans="1:91" s="33" customFormat="1" ht="16.5" customHeight="1" x14ac:dyDescent="0.15">
      <c r="A100" s="72" t="s">
        <v>83</v>
      </c>
      <c r="B100" s="34"/>
      <c r="C100" s="73"/>
      <c r="D100" s="73"/>
      <c r="E100" s="205" t="s">
        <v>97</v>
      </c>
      <c r="F100" s="205"/>
      <c r="G100" s="205"/>
      <c r="H100" s="205"/>
      <c r="I100" s="205"/>
      <c r="J100" s="73"/>
      <c r="K100" s="205" t="s">
        <v>98</v>
      </c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6">
        <f>'ZTIA - Zařízení ZTI (Umýv...'!J32</f>
        <v>0</v>
      </c>
      <c r="AH100" s="206"/>
      <c r="AI100" s="206"/>
      <c r="AJ100" s="206"/>
      <c r="AK100" s="206"/>
      <c r="AL100" s="206"/>
      <c r="AM100" s="206"/>
      <c r="AN100" s="206">
        <f t="shared" si="0"/>
        <v>0</v>
      </c>
      <c r="AO100" s="206"/>
      <c r="AP100" s="206"/>
      <c r="AQ100" s="74" t="s">
        <v>86</v>
      </c>
      <c r="AR100" s="34"/>
      <c r="AS100" s="79">
        <v>0</v>
      </c>
      <c r="AT100" s="80">
        <f t="shared" si="1"/>
        <v>0</v>
      </c>
      <c r="AU100" s="81">
        <f>'ZTIA - Zařízení ZTI (Umýv...'!P128</f>
        <v>319.86771199999998</v>
      </c>
      <c r="AV100" s="80">
        <f>'ZTIA - Zařízení ZTI (Umýv...'!J35</f>
        <v>0</v>
      </c>
      <c r="AW100" s="80">
        <f>'ZTIA - Zařízení ZTI (Umýv...'!J36</f>
        <v>0</v>
      </c>
      <c r="AX100" s="80">
        <f>'ZTIA - Zařízení ZTI (Umýv...'!J37</f>
        <v>0</v>
      </c>
      <c r="AY100" s="80">
        <f>'ZTIA - Zařízení ZTI (Umýv...'!J38</f>
        <v>0</v>
      </c>
      <c r="AZ100" s="80">
        <f>'ZTIA - Zařízení ZTI (Umýv...'!F35</f>
        <v>0</v>
      </c>
      <c r="BA100" s="80">
        <f>'ZTIA - Zařízení ZTI (Umýv...'!F36</f>
        <v>0</v>
      </c>
      <c r="BB100" s="80">
        <f>'ZTIA - Zařízení ZTI (Umýv...'!F37</f>
        <v>0</v>
      </c>
      <c r="BC100" s="80">
        <f>'ZTIA - Zařízení ZTI (Umýv...'!F38</f>
        <v>0</v>
      </c>
      <c r="BD100" s="82">
        <f>'ZTIA - Zařízení ZTI (Umýv...'!F39</f>
        <v>0</v>
      </c>
      <c r="BT100" s="11" t="s">
        <v>82</v>
      </c>
      <c r="BV100" s="11" t="s">
        <v>75</v>
      </c>
      <c r="BW100" s="11" t="s">
        <v>99</v>
      </c>
      <c r="BX100" s="11" t="s">
        <v>96</v>
      </c>
      <c r="CL100" s="11"/>
    </row>
    <row r="101" spans="1:91" s="17" customFormat="1" ht="30" customHeight="1" x14ac:dyDescent="0.15">
      <c r="A101" s="13"/>
      <c r="B101" s="14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4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</row>
    <row r="102" spans="1:91" s="17" customFormat="1" ht="6.95" customHeight="1" x14ac:dyDescent="0.15">
      <c r="A102" s="13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14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</row>
  </sheetData>
  <sheetProtection password="E785" sheet="1" objects="1" scenarios="1"/>
  <mergeCells count="60">
    <mergeCell ref="E100:I100"/>
    <mergeCell ref="K100:AF100"/>
    <mergeCell ref="AG100:AM100"/>
    <mergeCell ref="AN100:AP100"/>
    <mergeCell ref="E98:I98"/>
    <mergeCell ref="K98:AF98"/>
    <mergeCell ref="AG98:AM98"/>
    <mergeCell ref="AN98:AP98"/>
    <mergeCell ref="D99:H99"/>
    <mergeCell ref="J99:AF99"/>
    <mergeCell ref="AG99:AM99"/>
    <mergeCell ref="AN99:AP99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S89:AT91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23:AN23"/>
    <mergeCell ref="AK26:AO26"/>
  </mergeCells>
  <hyperlinks>
    <hyperlink ref="A96" location="'Zařízení VZT.1.01 - místn..!'!C2" display="/"/>
    <hyperlink ref="A97" location="'Zařízení VZT.2.01 - šatna..!'!C2" display="/"/>
    <hyperlink ref="A98" location="'Zařízení VZT.3.01 - přiro..!'!C2" display="/"/>
    <hyperlink ref="A100" location="'ZTIA - Zařízení ZTI (Umýv..!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9"/>
  <sheetViews>
    <sheetView showGridLines="0" topLeftCell="A183" zoomScaleNormal="100" workbookViewId="0">
      <selection activeCell="I139" sqref="I139"/>
    </sheetView>
  </sheetViews>
  <sheetFormatPr defaultRowHeight="10.5" x14ac:dyDescent="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98.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1:46" x14ac:dyDescent="0.15">
      <c r="A1" s="83"/>
    </row>
    <row r="2" spans="1:46" ht="36.950000000000003" customHeight="1" x14ac:dyDescent="0.15">
      <c r="L2" s="182" t="s">
        <v>4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2" t="s">
        <v>87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5" customHeight="1" x14ac:dyDescent="0.15">
      <c r="B4" s="5"/>
      <c r="D4" s="6" t="s">
        <v>100</v>
      </c>
      <c r="L4" s="5"/>
      <c r="M4" s="84" t="s">
        <v>9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13</v>
      </c>
      <c r="L6" s="5"/>
    </row>
    <row r="7" spans="1:46" ht="23.25" customHeight="1" x14ac:dyDescent="0.15">
      <c r="B7" s="5"/>
      <c r="E7" s="207" t="str">
        <f>'Rekapitulace stavby'!K6</f>
        <v>Realizace úspor energie - MS U Stadionu 602, Česká Třebová U Stadionu 602, 560 02 Česká Třebová</v>
      </c>
      <c r="F7" s="207"/>
      <c r="G7" s="207"/>
      <c r="H7" s="207"/>
      <c r="L7" s="5"/>
    </row>
    <row r="8" spans="1:46" ht="12" customHeight="1" x14ac:dyDescent="0.15">
      <c r="B8" s="5"/>
      <c r="D8" s="10" t="s">
        <v>101</v>
      </c>
      <c r="L8" s="5"/>
    </row>
    <row r="9" spans="1:46" s="17" customFormat="1" ht="16.5" customHeight="1" x14ac:dyDescent="0.15">
      <c r="A9" s="13"/>
      <c r="B9" s="14"/>
      <c r="C9" s="13"/>
      <c r="D9" s="13"/>
      <c r="E9" s="207" t="s">
        <v>102</v>
      </c>
      <c r="F9" s="207"/>
      <c r="G9" s="207"/>
      <c r="H9" s="207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 x14ac:dyDescent="0.15">
      <c r="A10" s="13"/>
      <c r="B10" s="14"/>
      <c r="C10" s="13"/>
      <c r="D10" s="10" t="s">
        <v>103</v>
      </c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 x14ac:dyDescent="0.15">
      <c r="A11" s="13"/>
      <c r="B11" s="14"/>
      <c r="C11" s="13"/>
      <c r="D11" s="13"/>
      <c r="E11" s="192" t="s">
        <v>104</v>
      </c>
      <c r="F11" s="192"/>
      <c r="G11" s="192"/>
      <c r="H11" s="192"/>
      <c r="I11" s="13"/>
      <c r="J11" s="13"/>
      <c r="K11" s="13"/>
      <c r="L11" s="24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x14ac:dyDescent="0.15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24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 x14ac:dyDescent="0.15">
      <c r="A13" s="13"/>
      <c r="B13" s="14"/>
      <c r="C13" s="13"/>
      <c r="D13" s="10" t="s">
        <v>15</v>
      </c>
      <c r="E13" s="13"/>
      <c r="F13" s="11"/>
      <c r="G13" s="13"/>
      <c r="H13" s="13"/>
      <c r="I13" s="10" t="s">
        <v>16</v>
      </c>
      <c r="J13" s="11"/>
      <c r="K13" s="13"/>
      <c r="L13" s="24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15">
      <c r="A14" s="13"/>
      <c r="B14" s="14"/>
      <c r="C14" s="13"/>
      <c r="D14" s="10" t="s">
        <v>17</v>
      </c>
      <c r="E14" s="13"/>
      <c r="F14" s="11" t="s">
        <v>18</v>
      </c>
      <c r="G14" s="13"/>
      <c r="H14" s="13"/>
      <c r="I14" s="10" t="s">
        <v>19</v>
      </c>
      <c r="J14" s="85" t="str">
        <f>'Rekapitulace stavby'!AN8</f>
        <v>11. 2. 2020</v>
      </c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9" customHeight="1" x14ac:dyDescent="0.15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 x14ac:dyDescent="0.15">
      <c r="A16" s="13"/>
      <c r="B16" s="14"/>
      <c r="C16" s="13"/>
      <c r="D16" s="10" t="s">
        <v>21</v>
      </c>
      <c r="E16" s="13"/>
      <c r="F16" s="13"/>
      <c r="G16" s="13"/>
      <c r="H16" s="13"/>
      <c r="I16" s="10" t="s">
        <v>22</v>
      </c>
      <c r="J16" s="11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 x14ac:dyDescent="0.15">
      <c r="A17" s="13"/>
      <c r="B17" s="14"/>
      <c r="C17" s="13"/>
      <c r="D17" s="13"/>
      <c r="E17" s="11" t="s">
        <v>23</v>
      </c>
      <c r="F17" s="13"/>
      <c r="G17" s="13"/>
      <c r="H17" s="13"/>
      <c r="I17" s="10" t="s">
        <v>24</v>
      </c>
      <c r="J17" s="11"/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5" customHeight="1" x14ac:dyDescent="0.15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 x14ac:dyDescent="0.15">
      <c r="A19" s="13"/>
      <c r="B19" s="14"/>
      <c r="C19" s="13"/>
      <c r="D19" s="10" t="s">
        <v>25</v>
      </c>
      <c r="E19" s="13"/>
      <c r="F19" s="13"/>
      <c r="G19" s="13"/>
      <c r="H19" s="13"/>
      <c r="I19" s="10" t="s">
        <v>22</v>
      </c>
      <c r="J19" s="11">
        <f>'Rekapitulace stavby'!AN13</f>
        <v>0</v>
      </c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 x14ac:dyDescent="0.15">
      <c r="A20" s="13"/>
      <c r="B20" s="14"/>
      <c r="C20" s="13"/>
      <c r="D20" s="13"/>
      <c r="E20" s="183" t="str">
        <f>'Rekapitulace stavby'!E14</f>
        <v xml:space="preserve"> </v>
      </c>
      <c r="F20" s="183"/>
      <c r="G20" s="183"/>
      <c r="H20" s="183"/>
      <c r="I20" s="10" t="s">
        <v>24</v>
      </c>
      <c r="J20" s="11">
        <f>'Rekapitulace stavby'!AN14</f>
        <v>0</v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5" customHeight="1" x14ac:dyDescent="0.1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 x14ac:dyDescent="0.15">
      <c r="A22" s="13"/>
      <c r="B22" s="14"/>
      <c r="C22" s="13"/>
      <c r="D22" s="10" t="s">
        <v>27</v>
      </c>
      <c r="E22" s="13"/>
      <c r="F22" s="13"/>
      <c r="G22" s="13"/>
      <c r="H22" s="13"/>
      <c r="I22" s="10" t="s">
        <v>22</v>
      </c>
      <c r="J22" s="11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 x14ac:dyDescent="0.15">
      <c r="A23" s="13"/>
      <c r="B23" s="14"/>
      <c r="C23" s="13"/>
      <c r="D23" s="13"/>
      <c r="E23" s="11" t="s">
        <v>28</v>
      </c>
      <c r="F23" s="13"/>
      <c r="G23" s="13"/>
      <c r="H23" s="13"/>
      <c r="I23" s="10" t="s">
        <v>24</v>
      </c>
      <c r="J23" s="11"/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5" customHeight="1" x14ac:dyDescent="0.15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 x14ac:dyDescent="0.15">
      <c r="A25" s="13"/>
      <c r="B25" s="14"/>
      <c r="C25" s="13"/>
      <c r="D25" s="10" t="s">
        <v>30</v>
      </c>
      <c r="E25" s="13"/>
      <c r="F25" s="13"/>
      <c r="G25" s="13"/>
      <c r="H25" s="13"/>
      <c r="I25" s="10" t="s">
        <v>22</v>
      </c>
      <c r="J25" s="11" t="str">
        <f>IF('Rekapitulace stavby'!AN19="","",'Rekapitulace stavby'!AN19)</f>
        <v/>
      </c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 x14ac:dyDescent="0.15">
      <c r="A26" s="13"/>
      <c r="B26" s="14"/>
      <c r="C26" s="13"/>
      <c r="D26" s="13"/>
      <c r="E26" s="11" t="str">
        <f>IF('Rekapitulace stavby'!E20="","",'Rekapitulace stavby'!E20)</f>
        <v xml:space="preserve"> </v>
      </c>
      <c r="F26" s="13"/>
      <c r="G26" s="13"/>
      <c r="H26" s="13"/>
      <c r="I26" s="10" t="s">
        <v>24</v>
      </c>
      <c r="J26" s="11" t="str">
        <f>IF('Rekapitulace stavby'!AN20="","",'Rekapitulace stavby'!AN20)</f>
        <v/>
      </c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5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24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 x14ac:dyDescent="0.15">
      <c r="A28" s="13"/>
      <c r="B28" s="14"/>
      <c r="C28" s="13"/>
      <c r="D28" s="10" t="s">
        <v>31</v>
      </c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9" customFormat="1" ht="274.5" customHeight="1" x14ac:dyDescent="0.15">
      <c r="A29" s="86"/>
      <c r="B29" s="87"/>
      <c r="C29" s="86"/>
      <c r="D29" s="86"/>
      <c r="E29" s="185" t="s">
        <v>105</v>
      </c>
      <c r="F29" s="185"/>
      <c r="G29" s="185"/>
      <c r="H29" s="185"/>
      <c r="I29" s="86"/>
      <c r="J29" s="86"/>
      <c r="K29" s="86"/>
      <c r="L29" s="88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</row>
    <row r="30" spans="1:31" s="17" customFormat="1" ht="6.95" customHeight="1" x14ac:dyDescent="0.15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15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35" customHeight="1" x14ac:dyDescent="0.15">
      <c r="A32" s="13"/>
      <c r="B32" s="14"/>
      <c r="C32" s="13"/>
      <c r="D32" s="90" t="s">
        <v>33</v>
      </c>
      <c r="E32" s="13"/>
      <c r="F32" s="13"/>
      <c r="G32" s="13"/>
      <c r="H32" s="13"/>
      <c r="I32" s="13"/>
      <c r="J32" s="91">
        <f>ROUND(J124, 2)</f>
        <v>0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5" customHeight="1" x14ac:dyDescent="0.15">
      <c r="A33" s="13"/>
      <c r="B33" s="14"/>
      <c r="C33" s="13"/>
      <c r="D33" s="49"/>
      <c r="E33" s="49"/>
      <c r="F33" s="49"/>
      <c r="G33" s="49"/>
      <c r="H33" s="49"/>
      <c r="I33" s="49"/>
      <c r="J33" s="49"/>
      <c r="K33" s="49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15">
      <c r="A34" s="13"/>
      <c r="B34" s="14"/>
      <c r="C34" s="13"/>
      <c r="D34" s="13"/>
      <c r="E34" s="13"/>
      <c r="F34" s="92" t="s">
        <v>35</v>
      </c>
      <c r="G34" s="13"/>
      <c r="H34" s="13"/>
      <c r="I34" s="92" t="s">
        <v>34</v>
      </c>
      <c r="J34" s="92" t="s">
        <v>36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customHeight="1" x14ac:dyDescent="0.15">
      <c r="A35" s="13"/>
      <c r="B35" s="14"/>
      <c r="C35" s="13"/>
      <c r="D35" s="93" t="s">
        <v>37</v>
      </c>
      <c r="E35" s="10" t="s">
        <v>38</v>
      </c>
      <c r="F35" s="94">
        <f>ROUND((SUM(BE124:BE198)),  2)</f>
        <v>0</v>
      </c>
      <c r="G35" s="13"/>
      <c r="H35" s="13"/>
      <c r="I35" s="95">
        <v>0.21</v>
      </c>
      <c r="J35" s="94">
        <f>ROUND(((SUM(BE124:BE198))*I35),  2)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customHeight="1" x14ac:dyDescent="0.15">
      <c r="A36" s="13"/>
      <c r="B36" s="14"/>
      <c r="C36" s="13"/>
      <c r="D36" s="13"/>
      <c r="E36" s="10" t="s">
        <v>39</v>
      </c>
      <c r="F36" s="94">
        <f>ROUND((SUM(BF124:BF198)),  2)</f>
        <v>0</v>
      </c>
      <c r="G36" s="13"/>
      <c r="H36" s="13"/>
      <c r="I36" s="95">
        <v>0.15</v>
      </c>
      <c r="J36" s="94">
        <f>ROUND(((SUM(BF124:BF198))*I36),  2)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15">
      <c r="A37" s="13"/>
      <c r="B37" s="14"/>
      <c r="C37" s="13"/>
      <c r="D37" s="13"/>
      <c r="E37" s="10" t="s">
        <v>40</v>
      </c>
      <c r="F37" s="94">
        <f>ROUND((SUM(BG124:BG198)),  2)</f>
        <v>0</v>
      </c>
      <c r="G37" s="13"/>
      <c r="H37" s="13"/>
      <c r="I37" s="95">
        <v>0.21</v>
      </c>
      <c r="J37" s="94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5" hidden="1" customHeight="1" x14ac:dyDescent="0.15">
      <c r="A38" s="13"/>
      <c r="B38" s="14"/>
      <c r="C38" s="13"/>
      <c r="D38" s="13"/>
      <c r="E38" s="10" t="s">
        <v>41</v>
      </c>
      <c r="F38" s="94">
        <f>ROUND((SUM(BH124:BH198)),  2)</f>
        <v>0</v>
      </c>
      <c r="G38" s="13"/>
      <c r="H38" s="13"/>
      <c r="I38" s="95">
        <v>0.15</v>
      </c>
      <c r="J38" s="94">
        <f>0</f>
        <v>0</v>
      </c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5" hidden="1" customHeight="1" x14ac:dyDescent="0.15">
      <c r="A39" s="13"/>
      <c r="B39" s="14"/>
      <c r="C39" s="13"/>
      <c r="D39" s="13"/>
      <c r="E39" s="10" t="s">
        <v>42</v>
      </c>
      <c r="F39" s="94">
        <f>ROUND((SUM(BI124:BI198)),  2)</f>
        <v>0</v>
      </c>
      <c r="G39" s="13"/>
      <c r="H39" s="13"/>
      <c r="I39" s="95">
        <v>0</v>
      </c>
      <c r="J39" s="94">
        <f>0</f>
        <v>0</v>
      </c>
      <c r="K39" s="13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5" customHeight="1" x14ac:dyDescent="0.15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 x14ac:dyDescent="0.15">
      <c r="A41" s="13"/>
      <c r="B41" s="14"/>
      <c r="C41" s="96"/>
      <c r="D41" s="97" t="s">
        <v>43</v>
      </c>
      <c r="E41" s="43"/>
      <c r="F41" s="43"/>
      <c r="G41" s="98" t="s">
        <v>44</v>
      </c>
      <c r="H41" s="99" t="s">
        <v>45</v>
      </c>
      <c r="I41" s="43"/>
      <c r="J41" s="100">
        <f>SUM(J32:J39)</f>
        <v>0</v>
      </c>
      <c r="K41" s="101"/>
      <c r="L41" s="24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5" customHeight="1" x14ac:dyDescent="0.1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24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5" customHeight="1" x14ac:dyDescent="0.15">
      <c r="B43" s="5"/>
      <c r="L43" s="5"/>
    </row>
    <row r="44" spans="1:31" ht="14.45" customHeight="1" x14ac:dyDescent="0.15">
      <c r="B44" s="5"/>
      <c r="L44" s="5"/>
    </row>
    <row r="45" spans="1:31" ht="14.45" customHeight="1" x14ac:dyDescent="0.15">
      <c r="B45" s="5"/>
      <c r="L45" s="5"/>
    </row>
    <row r="46" spans="1:31" ht="14.45" customHeight="1" x14ac:dyDescent="0.15">
      <c r="B46" s="5"/>
      <c r="L46" s="5"/>
    </row>
    <row r="47" spans="1:31" ht="14.45" customHeight="1" x14ac:dyDescent="0.15">
      <c r="B47" s="5"/>
      <c r="L47" s="5"/>
    </row>
    <row r="48" spans="1:31" ht="14.45" customHeight="1" x14ac:dyDescent="0.15">
      <c r="B48" s="5"/>
      <c r="L48" s="5"/>
    </row>
    <row r="49" spans="1:31" ht="14.45" customHeight="1" x14ac:dyDescent="0.15">
      <c r="B49" s="5"/>
      <c r="L49" s="5"/>
    </row>
    <row r="50" spans="1:31" s="17" customFormat="1" ht="14.45" customHeight="1" x14ac:dyDescent="0.15">
      <c r="B50" s="24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24"/>
    </row>
    <row r="51" spans="1:31" x14ac:dyDescent="0.15">
      <c r="B51" s="5"/>
      <c r="L51" s="5"/>
    </row>
    <row r="52" spans="1:31" x14ac:dyDescent="0.15">
      <c r="B52" s="5"/>
      <c r="L52" s="5"/>
    </row>
    <row r="53" spans="1:31" x14ac:dyDescent="0.15">
      <c r="B53" s="5"/>
      <c r="L53" s="5"/>
    </row>
    <row r="54" spans="1:31" x14ac:dyDescent="0.15">
      <c r="B54" s="5"/>
      <c r="L54" s="5"/>
    </row>
    <row r="55" spans="1:31" x14ac:dyDescent="0.15">
      <c r="B55" s="5"/>
      <c r="L55" s="5"/>
    </row>
    <row r="56" spans="1:31" x14ac:dyDescent="0.15">
      <c r="B56" s="5"/>
      <c r="L56" s="5"/>
    </row>
    <row r="57" spans="1:31" x14ac:dyDescent="0.15">
      <c r="B57" s="5"/>
      <c r="L57" s="5"/>
    </row>
    <row r="58" spans="1:31" x14ac:dyDescent="0.15">
      <c r="B58" s="5"/>
      <c r="L58" s="5"/>
    </row>
    <row r="59" spans="1:31" x14ac:dyDescent="0.15">
      <c r="B59" s="5"/>
      <c r="L59" s="5"/>
    </row>
    <row r="60" spans="1:31" x14ac:dyDescent="0.15">
      <c r="B60" s="5"/>
      <c r="L60" s="5"/>
    </row>
    <row r="61" spans="1:31" s="17" customFormat="1" ht="12.75" x14ac:dyDescent="0.15">
      <c r="A61" s="13"/>
      <c r="B61" s="14"/>
      <c r="C61" s="13"/>
      <c r="D61" s="27" t="s">
        <v>48</v>
      </c>
      <c r="E61" s="16"/>
      <c r="F61" s="102" t="s">
        <v>49</v>
      </c>
      <c r="G61" s="27" t="s">
        <v>48</v>
      </c>
      <c r="H61" s="16"/>
      <c r="I61" s="16"/>
      <c r="J61" s="103" t="s">
        <v>49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15">
      <c r="B62" s="5"/>
      <c r="L62" s="5"/>
    </row>
    <row r="63" spans="1:31" x14ac:dyDescent="0.15">
      <c r="B63" s="5"/>
      <c r="L63" s="5"/>
    </row>
    <row r="64" spans="1:31" x14ac:dyDescent="0.15">
      <c r="B64" s="5"/>
      <c r="L64" s="5"/>
    </row>
    <row r="65" spans="1:31" s="17" customFormat="1" ht="12.75" x14ac:dyDescent="0.15">
      <c r="A65" s="13"/>
      <c r="B65" s="14"/>
      <c r="C65" s="13"/>
      <c r="D65" s="25" t="s">
        <v>50</v>
      </c>
      <c r="E65" s="28"/>
      <c r="F65" s="28"/>
      <c r="G65" s="25" t="s">
        <v>51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15">
      <c r="B66" s="5"/>
      <c r="L66" s="5"/>
    </row>
    <row r="67" spans="1:31" x14ac:dyDescent="0.15">
      <c r="B67" s="5"/>
      <c r="L67" s="5"/>
    </row>
    <row r="68" spans="1:31" x14ac:dyDescent="0.15">
      <c r="B68" s="5"/>
      <c r="L68" s="5"/>
    </row>
    <row r="69" spans="1:31" x14ac:dyDescent="0.15">
      <c r="B69" s="5"/>
      <c r="L69" s="5"/>
    </row>
    <row r="70" spans="1:31" x14ac:dyDescent="0.15">
      <c r="B70" s="5"/>
      <c r="L70" s="5"/>
    </row>
    <row r="71" spans="1:31" x14ac:dyDescent="0.15">
      <c r="B71" s="5"/>
      <c r="L71" s="5"/>
    </row>
    <row r="72" spans="1:31" x14ac:dyDescent="0.15">
      <c r="B72" s="5"/>
      <c r="L72" s="5"/>
    </row>
    <row r="73" spans="1:31" x14ac:dyDescent="0.15">
      <c r="B73" s="5"/>
      <c r="L73" s="5"/>
    </row>
    <row r="74" spans="1:31" x14ac:dyDescent="0.15">
      <c r="B74" s="5"/>
      <c r="L74" s="5"/>
    </row>
    <row r="75" spans="1:31" x14ac:dyDescent="0.15">
      <c r="B75" s="5"/>
      <c r="L75" s="5"/>
    </row>
    <row r="76" spans="1:31" s="17" customFormat="1" ht="12.75" x14ac:dyDescent="0.15">
      <c r="A76" s="13"/>
      <c r="B76" s="14"/>
      <c r="C76" s="13"/>
      <c r="D76" s="27" t="s">
        <v>48</v>
      </c>
      <c r="E76" s="16"/>
      <c r="F76" s="102" t="s">
        <v>49</v>
      </c>
      <c r="G76" s="27" t="s">
        <v>48</v>
      </c>
      <c r="H76" s="16"/>
      <c r="I76" s="16"/>
      <c r="J76" s="103" t="s">
        <v>49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5" customHeight="1" x14ac:dyDescent="0.15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5" customHeight="1" x14ac:dyDescent="0.15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5" customHeight="1" x14ac:dyDescent="0.15">
      <c r="A82" s="13"/>
      <c r="B82" s="14"/>
      <c r="C82" s="6" t="s">
        <v>106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5" customHeight="1" x14ac:dyDescent="0.15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 x14ac:dyDescent="0.15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3.25" customHeight="1" x14ac:dyDescent="0.15">
      <c r="A85" s="13"/>
      <c r="B85" s="14"/>
      <c r="C85" s="13"/>
      <c r="D85" s="13"/>
      <c r="E85" s="207" t="str">
        <f>E7</f>
        <v>Realizace úspor energie - MS U Stadionu 602, Česká Třebová U Stadionu 602, 560 02 Česká Třebová</v>
      </c>
      <c r="F85" s="207"/>
      <c r="G85" s="207"/>
      <c r="H85" s="207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 x14ac:dyDescent="0.15">
      <c r="B86" s="5"/>
      <c r="C86" s="10" t="s">
        <v>101</v>
      </c>
      <c r="L86" s="5"/>
    </row>
    <row r="87" spans="1:31" s="17" customFormat="1" ht="16.5" customHeight="1" x14ac:dyDescent="0.15">
      <c r="A87" s="13"/>
      <c r="B87" s="14"/>
      <c r="C87" s="13"/>
      <c r="D87" s="13"/>
      <c r="E87" s="207" t="s">
        <v>102</v>
      </c>
      <c r="F87" s="207"/>
      <c r="G87" s="207"/>
      <c r="H87" s="207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 x14ac:dyDescent="0.15">
      <c r="A88" s="13"/>
      <c r="B88" s="14"/>
      <c r="C88" s="10" t="s">
        <v>103</v>
      </c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 x14ac:dyDescent="0.15">
      <c r="A89" s="13"/>
      <c r="B89" s="14"/>
      <c r="C89" s="13"/>
      <c r="D89" s="13"/>
      <c r="E89" s="192" t="str">
        <f>E11</f>
        <v>Zařízení VZT.1.01 - místnost VZD - 1.NP</v>
      </c>
      <c r="F89" s="192"/>
      <c r="G89" s="192"/>
      <c r="H89" s="192"/>
      <c r="I89" s="13"/>
      <c r="J89" s="13"/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5" customHeight="1" x14ac:dyDescent="0.15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 x14ac:dyDescent="0.15">
      <c r="A91" s="13"/>
      <c r="B91" s="14"/>
      <c r="C91" s="10" t="s">
        <v>17</v>
      </c>
      <c r="D91" s="13"/>
      <c r="E91" s="13"/>
      <c r="F91" s="11" t="str">
        <f>F14</f>
        <v>U Stadionu 602, 560 02 Česká Třebová</v>
      </c>
      <c r="G91" s="13"/>
      <c r="H91" s="13"/>
      <c r="I91" s="10" t="s">
        <v>19</v>
      </c>
      <c r="J91" s="85" t="str">
        <f>IF(J14="","",J14)</f>
        <v>11. 2. 2020</v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5" customHeight="1" x14ac:dyDescent="0.15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54.4" customHeight="1" x14ac:dyDescent="0.15">
      <c r="A93" s="13"/>
      <c r="B93" s="14"/>
      <c r="C93" s="10" t="s">
        <v>21</v>
      </c>
      <c r="D93" s="13"/>
      <c r="E93" s="13"/>
      <c r="F93" s="11" t="str">
        <f>E17</f>
        <v>Město Česká Třebová Staré nám. 78, Česká Třebová</v>
      </c>
      <c r="G93" s="13"/>
      <c r="H93" s="13"/>
      <c r="I93" s="10" t="s">
        <v>27</v>
      </c>
      <c r="J93" s="104" t="str">
        <f>E23</f>
        <v>DEKPROJEKT s.r.o.Tiskařská 10/257, 108 00 Praha 10</v>
      </c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15.2" customHeight="1" x14ac:dyDescent="0.15">
      <c r="A94" s="13"/>
      <c r="B94" s="14"/>
      <c r="C94" s="10" t="s">
        <v>25</v>
      </c>
      <c r="D94" s="13"/>
      <c r="E94" s="13"/>
      <c r="F94" s="11" t="str">
        <f>IF(E20="","",E20)</f>
        <v xml:space="preserve"> </v>
      </c>
      <c r="G94" s="13"/>
      <c r="H94" s="13"/>
      <c r="I94" s="10" t="s">
        <v>30</v>
      </c>
      <c r="J94" s="104" t="str">
        <f>E26</f>
        <v xml:space="preserve"> </v>
      </c>
      <c r="K94" s="13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 x14ac:dyDescent="0.15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 x14ac:dyDescent="0.15">
      <c r="A96" s="13"/>
      <c r="B96" s="14"/>
      <c r="C96" s="105" t="s">
        <v>107</v>
      </c>
      <c r="D96" s="96"/>
      <c r="E96" s="96"/>
      <c r="F96" s="96"/>
      <c r="G96" s="96"/>
      <c r="H96" s="96"/>
      <c r="I96" s="96"/>
      <c r="J96" s="106" t="s">
        <v>108</v>
      </c>
      <c r="K96" s="96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 x14ac:dyDescent="0.15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24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" customHeight="1" x14ac:dyDescent="0.15">
      <c r="A98" s="13"/>
      <c r="B98" s="14"/>
      <c r="C98" s="107" t="s">
        <v>109</v>
      </c>
      <c r="D98" s="13"/>
      <c r="E98" s="13"/>
      <c r="F98" s="13"/>
      <c r="G98" s="13"/>
      <c r="H98" s="13"/>
      <c r="I98" s="13"/>
      <c r="J98" s="91">
        <f>J124</f>
        <v>0</v>
      </c>
      <c r="K98" s="13"/>
      <c r="L98" s="24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2" t="s">
        <v>110</v>
      </c>
    </row>
    <row r="99" spans="1:47" s="108" customFormat="1" ht="24.95" customHeight="1" x14ac:dyDescent="0.15">
      <c r="B99" s="109"/>
      <c r="D99" s="110" t="s">
        <v>111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1:47" s="108" customFormat="1" ht="24.95" customHeight="1" x14ac:dyDescent="0.15">
      <c r="B100" s="109"/>
      <c r="D100" s="110" t="s">
        <v>112</v>
      </c>
      <c r="E100" s="111"/>
      <c r="F100" s="111"/>
      <c r="G100" s="111"/>
      <c r="H100" s="111"/>
      <c r="I100" s="111"/>
      <c r="J100" s="112">
        <f>J176</f>
        <v>0</v>
      </c>
      <c r="L100" s="109"/>
    </row>
    <row r="101" spans="1:47" s="108" customFormat="1" ht="24.95" customHeight="1" x14ac:dyDescent="0.15">
      <c r="B101" s="109"/>
      <c r="D101" s="110" t="s">
        <v>113</v>
      </c>
      <c r="E101" s="111"/>
      <c r="F101" s="111"/>
      <c r="G101" s="111"/>
      <c r="H101" s="111"/>
      <c r="I101" s="111"/>
      <c r="J101" s="112">
        <f>J179</f>
        <v>0</v>
      </c>
      <c r="L101" s="109"/>
    </row>
    <row r="102" spans="1:47" s="108" customFormat="1" ht="24.95" customHeight="1" x14ac:dyDescent="0.15">
      <c r="B102" s="109"/>
      <c r="D102" s="110" t="s">
        <v>114</v>
      </c>
      <c r="E102" s="111"/>
      <c r="F102" s="111"/>
      <c r="G102" s="111"/>
      <c r="H102" s="111"/>
      <c r="I102" s="111"/>
      <c r="J102" s="112">
        <f>J192</f>
        <v>0</v>
      </c>
      <c r="L102" s="109"/>
    </row>
    <row r="103" spans="1:47" s="17" customFormat="1" ht="21.75" customHeight="1" x14ac:dyDescent="0.15">
      <c r="A103" s="13"/>
      <c r="B103" s="14"/>
      <c r="C103" s="13"/>
      <c r="D103" s="13"/>
      <c r="E103" s="13"/>
      <c r="F103" s="13"/>
      <c r="G103" s="13"/>
      <c r="H103" s="13"/>
      <c r="I103" s="13"/>
      <c r="J103" s="13"/>
      <c r="K103" s="13"/>
      <c r="L103" s="24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pans="1:47" s="17" customFormat="1" ht="6.95" customHeight="1" x14ac:dyDescent="0.15">
      <c r="A104" s="13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24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8" spans="1:47" s="17" customFormat="1" ht="6.95" customHeight="1" x14ac:dyDescent="0.15">
      <c r="A108" s="13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24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47" s="17" customFormat="1" ht="24.95" customHeight="1" x14ac:dyDescent="0.15">
      <c r="A109" s="13"/>
      <c r="B109" s="14"/>
      <c r="C109" s="6" t="s">
        <v>115</v>
      </c>
      <c r="D109" s="13"/>
      <c r="E109" s="13"/>
      <c r="F109" s="13"/>
      <c r="G109" s="13"/>
      <c r="H109" s="13"/>
      <c r="I109" s="13"/>
      <c r="J109" s="13"/>
      <c r="K109" s="13"/>
      <c r="L109" s="24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47" s="17" customFormat="1" ht="6.95" customHeight="1" x14ac:dyDescent="0.15">
      <c r="A110" s="13"/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24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47" s="17" customFormat="1" ht="12" customHeight="1" x14ac:dyDescent="0.15">
      <c r="A111" s="13"/>
      <c r="B111" s="14"/>
      <c r="C111" s="10" t="s">
        <v>13</v>
      </c>
      <c r="D111" s="13"/>
      <c r="E111" s="13"/>
      <c r="F111" s="13"/>
      <c r="G111" s="13"/>
      <c r="H111" s="13"/>
      <c r="I111" s="13"/>
      <c r="J111" s="13"/>
      <c r="K111" s="13"/>
      <c r="L111" s="24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47" s="17" customFormat="1" ht="23.25" customHeight="1" x14ac:dyDescent="0.15">
      <c r="A112" s="13"/>
      <c r="B112" s="14"/>
      <c r="C112" s="13"/>
      <c r="D112" s="13"/>
      <c r="E112" s="207" t="str">
        <f>E7</f>
        <v>Realizace úspor energie - MS U Stadionu 602, Česká Třebová U Stadionu 602, 560 02 Česká Třebová</v>
      </c>
      <c r="F112" s="207"/>
      <c r="G112" s="207"/>
      <c r="H112" s="207"/>
      <c r="I112" s="13"/>
      <c r="J112" s="13"/>
      <c r="K112" s="13"/>
      <c r="L112" s="24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ht="12" customHeight="1" x14ac:dyDescent="0.15">
      <c r="B113" s="5"/>
      <c r="C113" s="10" t="s">
        <v>101</v>
      </c>
      <c r="L113" s="5"/>
    </row>
    <row r="114" spans="1:65" s="17" customFormat="1" ht="16.5" customHeight="1" x14ac:dyDescent="0.15">
      <c r="A114" s="13"/>
      <c r="B114" s="14"/>
      <c r="C114" s="13"/>
      <c r="D114" s="13"/>
      <c r="E114" s="207" t="s">
        <v>102</v>
      </c>
      <c r="F114" s="207"/>
      <c r="G114" s="207"/>
      <c r="H114" s="207"/>
      <c r="I114" s="13"/>
      <c r="J114" s="13"/>
      <c r="K114" s="13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7" customFormat="1" ht="12" customHeight="1" x14ac:dyDescent="0.15">
      <c r="A115" s="13"/>
      <c r="B115" s="14"/>
      <c r="C115" s="10" t="s">
        <v>103</v>
      </c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7" customFormat="1" ht="16.5" customHeight="1" x14ac:dyDescent="0.15">
      <c r="A116" s="13"/>
      <c r="B116" s="14"/>
      <c r="C116" s="13"/>
      <c r="D116" s="13"/>
      <c r="E116" s="192" t="str">
        <f>E11</f>
        <v>Zařízení VZT.1.01 - místnost VZD - 1.NP</v>
      </c>
      <c r="F116" s="192"/>
      <c r="G116" s="192"/>
      <c r="H116" s="192"/>
      <c r="I116" s="13"/>
      <c r="J116" s="13"/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7" customFormat="1" ht="6.95" customHeight="1" x14ac:dyDescent="0.15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3"/>
      <c r="L117" s="24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7" customFormat="1" ht="12" customHeight="1" x14ac:dyDescent="0.15">
      <c r="A118" s="13"/>
      <c r="B118" s="14"/>
      <c r="C118" s="10" t="s">
        <v>17</v>
      </c>
      <c r="D118" s="13"/>
      <c r="E118" s="13"/>
      <c r="F118" s="11" t="str">
        <f>F14</f>
        <v>U Stadionu 602, 560 02 Česká Třebová</v>
      </c>
      <c r="G118" s="13"/>
      <c r="H118" s="13"/>
      <c r="I118" s="10" t="s">
        <v>19</v>
      </c>
      <c r="J118" s="85" t="str">
        <f>IF(J14="","",J14)</f>
        <v>11. 2. 2020</v>
      </c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7" customFormat="1" ht="6.95" customHeight="1" x14ac:dyDescent="0.15">
      <c r="A119" s="13"/>
      <c r="B119" s="14"/>
      <c r="C119" s="13"/>
      <c r="D119" s="13"/>
      <c r="E119" s="13"/>
      <c r="F119" s="13"/>
      <c r="G119" s="13"/>
      <c r="H119" s="13"/>
      <c r="I119" s="13"/>
      <c r="J119" s="13"/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17" customFormat="1" ht="54.4" customHeight="1" x14ac:dyDescent="0.15">
      <c r="A120" s="13"/>
      <c r="B120" s="14"/>
      <c r="C120" s="10" t="s">
        <v>21</v>
      </c>
      <c r="D120" s="13"/>
      <c r="E120" s="13"/>
      <c r="F120" s="11" t="str">
        <f>E17</f>
        <v>Město Česká Třebová Staré nám. 78, Česká Třebová</v>
      </c>
      <c r="G120" s="13"/>
      <c r="H120" s="13"/>
      <c r="I120" s="10" t="s">
        <v>27</v>
      </c>
      <c r="J120" s="104" t="str">
        <f>E23</f>
        <v>DEKPROJEKT s.r.o.Tiskařská 10/257, 108 00 Praha 10</v>
      </c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5" s="17" customFormat="1" ht="15.2" customHeight="1" x14ac:dyDescent="0.15">
      <c r="A121" s="13"/>
      <c r="B121" s="14"/>
      <c r="C121" s="10" t="s">
        <v>25</v>
      </c>
      <c r="D121" s="13"/>
      <c r="E121" s="13"/>
      <c r="F121" s="11" t="str">
        <f>IF(E20="","",E20)</f>
        <v xml:space="preserve"> </v>
      </c>
      <c r="G121" s="13"/>
      <c r="H121" s="13"/>
      <c r="I121" s="10" t="s">
        <v>30</v>
      </c>
      <c r="J121" s="104" t="str">
        <f>E26</f>
        <v xml:space="preserve"> </v>
      </c>
      <c r="K121" s="13"/>
      <c r="L121" s="24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5" s="17" customFormat="1" ht="10.35" customHeight="1" x14ac:dyDescent="0.15">
      <c r="A122" s="13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24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5" s="119" customFormat="1" ht="29.25" customHeight="1" x14ac:dyDescent="0.15">
      <c r="A123" s="113"/>
      <c r="B123" s="114"/>
      <c r="C123" s="115" t="s">
        <v>116</v>
      </c>
      <c r="D123" s="116" t="s">
        <v>58</v>
      </c>
      <c r="E123" s="116" t="s">
        <v>54</v>
      </c>
      <c r="F123" s="116" t="s">
        <v>55</v>
      </c>
      <c r="G123" s="116" t="s">
        <v>117</v>
      </c>
      <c r="H123" s="116" t="s">
        <v>118</v>
      </c>
      <c r="I123" s="116" t="s">
        <v>119</v>
      </c>
      <c r="J123" s="116" t="s">
        <v>108</v>
      </c>
      <c r="K123" s="117" t="s">
        <v>120</v>
      </c>
      <c r="L123" s="118"/>
      <c r="M123" s="45"/>
      <c r="N123" s="46" t="s">
        <v>37</v>
      </c>
      <c r="O123" s="46" t="s">
        <v>121</v>
      </c>
      <c r="P123" s="46" t="s">
        <v>122</v>
      </c>
      <c r="Q123" s="46" t="s">
        <v>123</v>
      </c>
      <c r="R123" s="46" t="s">
        <v>124</v>
      </c>
      <c r="S123" s="46" t="s">
        <v>125</v>
      </c>
      <c r="T123" s="47" t="s">
        <v>126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</row>
    <row r="124" spans="1:65" s="17" customFormat="1" ht="22.9" customHeight="1" x14ac:dyDescent="0.2">
      <c r="A124" s="13"/>
      <c r="B124" s="14"/>
      <c r="C124" s="53" t="s">
        <v>127</v>
      </c>
      <c r="D124" s="13"/>
      <c r="E124" s="13"/>
      <c r="F124" s="13"/>
      <c r="G124" s="13"/>
      <c r="H124" s="13"/>
      <c r="I124" s="13"/>
      <c r="J124" s="120">
        <f>BK124</f>
        <v>0</v>
      </c>
      <c r="K124" s="13"/>
      <c r="L124" s="14"/>
      <c r="M124" s="48"/>
      <c r="N124" s="39"/>
      <c r="O124" s="49"/>
      <c r="P124" s="121">
        <f>P125+P176+P179+P192</f>
        <v>86.917000000000002</v>
      </c>
      <c r="Q124" s="49"/>
      <c r="R124" s="121">
        <f>R125+R176+R179+R192</f>
        <v>0</v>
      </c>
      <c r="S124" s="49"/>
      <c r="T124" s="122">
        <f>T125+T176+T179+T192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" t="s">
        <v>72</v>
      </c>
      <c r="AU124" s="2" t="s">
        <v>110</v>
      </c>
      <c r="BK124" s="123">
        <f>BK125+BK176+BK179+BK192</f>
        <v>0</v>
      </c>
    </row>
    <row r="125" spans="1:65" s="124" customFormat="1" ht="25.9" customHeight="1" x14ac:dyDescent="0.2">
      <c r="B125" s="125"/>
      <c r="D125" s="126" t="s">
        <v>72</v>
      </c>
      <c r="E125" s="127" t="s">
        <v>128</v>
      </c>
      <c r="F125" s="127" t="s">
        <v>129</v>
      </c>
      <c r="J125" s="128">
        <f>BK125</f>
        <v>0</v>
      </c>
      <c r="L125" s="125"/>
      <c r="M125" s="129"/>
      <c r="N125" s="130"/>
      <c r="O125" s="130"/>
      <c r="P125" s="131">
        <f>SUM(P126:P175)</f>
        <v>0.83199999999999996</v>
      </c>
      <c r="Q125" s="130"/>
      <c r="R125" s="131">
        <f>SUM(R126:R175)</f>
        <v>0</v>
      </c>
      <c r="S125" s="130"/>
      <c r="T125" s="132">
        <f>SUM(T126:T175)</f>
        <v>0</v>
      </c>
      <c r="AR125" s="126" t="s">
        <v>82</v>
      </c>
      <c r="AT125" s="133" t="s">
        <v>72</v>
      </c>
      <c r="AU125" s="133" t="s">
        <v>73</v>
      </c>
      <c r="AY125" s="126" t="s">
        <v>130</v>
      </c>
      <c r="BK125" s="134">
        <f>SUM(BK126:BK175)</f>
        <v>0</v>
      </c>
    </row>
    <row r="126" spans="1:65" s="17" customFormat="1" ht="33" customHeight="1" x14ac:dyDescent="0.15">
      <c r="A126" s="13"/>
      <c r="B126" s="135"/>
      <c r="C126" s="136" t="s">
        <v>80</v>
      </c>
      <c r="D126" s="136" t="s">
        <v>131</v>
      </c>
      <c r="E126" s="137" t="s">
        <v>132</v>
      </c>
      <c r="F126" s="138" t="s">
        <v>133</v>
      </c>
      <c r="G126" s="139" t="s">
        <v>134</v>
      </c>
      <c r="H126" s="140">
        <v>1</v>
      </c>
      <c r="I126" s="141"/>
      <c r="J126" s="141">
        <f>ROUND(I126*H126,2)</f>
        <v>0</v>
      </c>
      <c r="K126" s="138"/>
      <c r="L126" s="14"/>
      <c r="M126" s="142"/>
      <c r="N126" s="143" t="s">
        <v>38</v>
      </c>
      <c r="O126" s="144">
        <v>0.83199999999999996</v>
      </c>
      <c r="P126" s="144">
        <f>O126*H126</f>
        <v>0.83199999999999996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6" t="s">
        <v>135</v>
      </c>
      <c r="AT126" s="146" t="s">
        <v>131</v>
      </c>
      <c r="AU126" s="146" t="s">
        <v>80</v>
      </c>
      <c r="AY126" s="2" t="s">
        <v>130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2" t="s">
        <v>80</v>
      </c>
      <c r="BK126" s="147">
        <f>ROUND(I126*H126,2)</f>
        <v>0</v>
      </c>
      <c r="BL126" s="2" t="s">
        <v>135</v>
      </c>
      <c r="BM126" s="146" t="s">
        <v>136</v>
      </c>
    </row>
    <row r="127" spans="1:65" s="17" customFormat="1" ht="153" x14ac:dyDescent="0.15">
      <c r="A127" s="13"/>
      <c r="B127" s="14"/>
      <c r="C127" s="13"/>
      <c r="D127" s="148" t="s">
        <v>137</v>
      </c>
      <c r="E127" s="13"/>
      <c r="F127" s="149" t="s">
        <v>138</v>
      </c>
      <c r="G127" s="13"/>
      <c r="H127" s="13"/>
      <c r="I127" s="13"/>
      <c r="J127" s="13"/>
      <c r="K127" s="13"/>
      <c r="L127" s="14"/>
      <c r="M127" s="150"/>
      <c r="N127" s="151"/>
      <c r="O127" s="41"/>
      <c r="P127" s="41"/>
      <c r="Q127" s="41"/>
      <c r="R127" s="41"/>
      <c r="S127" s="41"/>
      <c r="T127" s="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" t="s">
        <v>137</v>
      </c>
      <c r="AU127" s="2" t="s">
        <v>80</v>
      </c>
    </row>
    <row r="128" spans="1:65" s="152" customFormat="1" x14ac:dyDescent="0.15">
      <c r="B128" s="153"/>
      <c r="D128" s="148" t="s">
        <v>139</v>
      </c>
      <c r="E128" s="154"/>
      <c r="F128" s="155" t="s">
        <v>80</v>
      </c>
      <c r="H128" s="156">
        <v>1</v>
      </c>
      <c r="L128" s="153"/>
      <c r="M128" s="157"/>
      <c r="N128" s="158"/>
      <c r="O128" s="158"/>
      <c r="P128" s="158"/>
      <c r="Q128" s="158"/>
      <c r="R128" s="158"/>
      <c r="S128" s="158"/>
      <c r="T128" s="159"/>
      <c r="AT128" s="154" t="s">
        <v>139</v>
      </c>
      <c r="AU128" s="154" t="s">
        <v>80</v>
      </c>
      <c r="AV128" s="152" t="s">
        <v>82</v>
      </c>
      <c r="AW128" s="152" t="s">
        <v>29</v>
      </c>
      <c r="AX128" s="152" t="s">
        <v>80</v>
      </c>
      <c r="AY128" s="154" t="s">
        <v>130</v>
      </c>
    </row>
    <row r="129" spans="1:65" s="17" customFormat="1" ht="21.75" customHeight="1" x14ac:dyDescent="0.15">
      <c r="A129" s="13"/>
      <c r="B129" s="135"/>
      <c r="C129" s="136" t="s">
        <v>82</v>
      </c>
      <c r="D129" s="136" t="s">
        <v>131</v>
      </c>
      <c r="E129" s="137" t="s">
        <v>140</v>
      </c>
      <c r="F129" s="138" t="s">
        <v>141</v>
      </c>
      <c r="G129" s="139" t="s">
        <v>142</v>
      </c>
      <c r="H129" s="140">
        <v>2</v>
      </c>
      <c r="I129" s="141"/>
      <c r="J129" s="141">
        <f>ROUND(I129*H129,2)</f>
        <v>0</v>
      </c>
      <c r="K129" s="138"/>
      <c r="L129" s="14"/>
      <c r="M129" s="142"/>
      <c r="N129" s="143" t="s">
        <v>38</v>
      </c>
      <c r="O129" s="144">
        <v>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6" t="s">
        <v>135</v>
      </c>
      <c r="AT129" s="146" t="s">
        <v>131</v>
      </c>
      <c r="AU129" s="146" t="s">
        <v>80</v>
      </c>
      <c r="AY129" s="2" t="s">
        <v>130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2" t="s">
        <v>80</v>
      </c>
      <c r="BK129" s="147">
        <f>ROUND(I129*H129,2)</f>
        <v>0</v>
      </c>
      <c r="BL129" s="2" t="s">
        <v>135</v>
      </c>
      <c r="BM129" s="146" t="s">
        <v>143</v>
      </c>
    </row>
    <row r="130" spans="1:65" s="17" customFormat="1" ht="18" x14ac:dyDescent="0.15">
      <c r="A130" s="13"/>
      <c r="B130" s="14"/>
      <c r="C130" s="13"/>
      <c r="D130" s="148" t="s">
        <v>137</v>
      </c>
      <c r="E130" s="13"/>
      <c r="F130" s="149" t="s">
        <v>144</v>
      </c>
      <c r="G130" s="13"/>
      <c r="H130" s="13"/>
      <c r="I130" s="13"/>
      <c r="J130" s="13"/>
      <c r="K130" s="13"/>
      <c r="L130" s="14"/>
      <c r="M130" s="150"/>
      <c r="N130" s="151"/>
      <c r="O130" s="41"/>
      <c r="P130" s="41"/>
      <c r="Q130" s="41"/>
      <c r="R130" s="41"/>
      <c r="S130" s="41"/>
      <c r="T130" s="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" t="s">
        <v>137</v>
      </c>
      <c r="AU130" s="2" t="s">
        <v>80</v>
      </c>
    </row>
    <row r="131" spans="1:65" s="17" customFormat="1" ht="21.75" customHeight="1" x14ac:dyDescent="0.15">
      <c r="A131" s="13"/>
      <c r="B131" s="135"/>
      <c r="C131" s="136" t="s">
        <v>145</v>
      </c>
      <c r="D131" s="136" t="s">
        <v>131</v>
      </c>
      <c r="E131" s="137" t="s">
        <v>146</v>
      </c>
      <c r="F131" s="138" t="s">
        <v>147</v>
      </c>
      <c r="G131" s="139" t="s">
        <v>142</v>
      </c>
      <c r="H131" s="140">
        <v>1</v>
      </c>
      <c r="I131" s="141"/>
      <c r="J131" s="141">
        <f>ROUND(I131*H131,2)</f>
        <v>0</v>
      </c>
      <c r="K131" s="138"/>
      <c r="L131" s="14"/>
      <c r="M131" s="142"/>
      <c r="N131" s="143" t="s">
        <v>38</v>
      </c>
      <c r="O131" s="144">
        <v>0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6" t="s">
        <v>135</v>
      </c>
      <c r="AT131" s="146" t="s">
        <v>131</v>
      </c>
      <c r="AU131" s="146" t="s">
        <v>80</v>
      </c>
      <c r="AY131" s="2" t="s">
        <v>130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2" t="s">
        <v>80</v>
      </c>
      <c r="BK131" s="147">
        <f>ROUND(I131*H131,2)</f>
        <v>0</v>
      </c>
      <c r="BL131" s="2" t="s">
        <v>135</v>
      </c>
      <c r="BM131" s="146" t="s">
        <v>148</v>
      </c>
    </row>
    <row r="132" spans="1:65" s="17" customFormat="1" ht="18" x14ac:dyDescent="0.15">
      <c r="A132" s="13"/>
      <c r="B132" s="14"/>
      <c r="C132" s="13"/>
      <c r="D132" s="148" t="s">
        <v>137</v>
      </c>
      <c r="E132" s="13"/>
      <c r="F132" s="149" t="s">
        <v>149</v>
      </c>
      <c r="G132" s="13"/>
      <c r="H132" s="13"/>
      <c r="I132" s="13"/>
      <c r="J132" s="13"/>
      <c r="K132" s="13"/>
      <c r="L132" s="14"/>
      <c r="M132" s="150"/>
      <c r="N132" s="151"/>
      <c r="O132" s="41"/>
      <c r="P132" s="41"/>
      <c r="Q132" s="41"/>
      <c r="R132" s="41"/>
      <c r="S132" s="41"/>
      <c r="T132" s="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" t="s">
        <v>137</v>
      </c>
      <c r="AU132" s="2" t="s">
        <v>80</v>
      </c>
    </row>
    <row r="133" spans="1:65" s="17" customFormat="1" ht="21.75" customHeight="1" x14ac:dyDescent="0.15">
      <c r="A133" s="13"/>
      <c r="B133" s="135"/>
      <c r="C133" s="136" t="s">
        <v>150</v>
      </c>
      <c r="D133" s="136" t="s">
        <v>131</v>
      </c>
      <c r="E133" s="137" t="s">
        <v>151</v>
      </c>
      <c r="F133" s="138" t="s">
        <v>147</v>
      </c>
      <c r="G133" s="139" t="s">
        <v>142</v>
      </c>
      <c r="H133" s="140">
        <v>1</v>
      </c>
      <c r="I133" s="141"/>
      <c r="J133" s="141">
        <f>ROUND(I133*H133,2)</f>
        <v>0</v>
      </c>
      <c r="K133" s="138"/>
      <c r="L133" s="14"/>
      <c r="M133" s="142"/>
      <c r="N133" s="143" t="s">
        <v>38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6" t="s">
        <v>135</v>
      </c>
      <c r="AT133" s="146" t="s">
        <v>131</v>
      </c>
      <c r="AU133" s="146" t="s">
        <v>80</v>
      </c>
      <c r="AY133" s="2" t="s">
        <v>130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2" t="s">
        <v>80</v>
      </c>
      <c r="BK133" s="147">
        <f>ROUND(I133*H133,2)</f>
        <v>0</v>
      </c>
      <c r="BL133" s="2" t="s">
        <v>135</v>
      </c>
      <c r="BM133" s="146" t="s">
        <v>152</v>
      </c>
    </row>
    <row r="134" spans="1:65" s="17" customFormat="1" ht="18" x14ac:dyDescent="0.15">
      <c r="A134" s="13"/>
      <c r="B134" s="14"/>
      <c r="C134" s="13"/>
      <c r="D134" s="148" t="s">
        <v>137</v>
      </c>
      <c r="E134" s="13"/>
      <c r="F134" s="149" t="s">
        <v>149</v>
      </c>
      <c r="G134" s="13"/>
      <c r="H134" s="13"/>
      <c r="I134" s="13"/>
      <c r="J134" s="13"/>
      <c r="K134" s="13"/>
      <c r="L134" s="14"/>
      <c r="M134" s="150"/>
      <c r="N134" s="151"/>
      <c r="O134" s="41"/>
      <c r="P134" s="41"/>
      <c r="Q134" s="41"/>
      <c r="R134" s="41"/>
      <c r="S134" s="41"/>
      <c r="T134" s="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" t="s">
        <v>137</v>
      </c>
      <c r="AU134" s="2" t="s">
        <v>80</v>
      </c>
    </row>
    <row r="135" spans="1:65" s="17" customFormat="1" ht="21.75" customHeight="1" x14ac:dyDescent="0.15">
      <c r="A135" s="13"/>
      <c r="B135" s="135"/>
      <c r="C135" s="136" t="s">
        <v>153</v>
      </c>
      <c r="D135" s="136" t="s">
        <v>131</v>
      </c>
      <c r="E135" s="137" t="s">
        <v>154</v>
      </c>
      <c r="F135" s="138" t="s">
        <v>141</v>
      </c>
      <c r="G135" s="139" t="s">
        <v>142</v>
      </c>
      <c r="H135" s="140">
        <v>1</v>
      </c>
      <c r="I135" s="141"/>
      <c r="J135" s="141">
        <f>ROUND(I135*H135,2)</f>
        <v>0</v>
      </c>
      <c r="K135" s="138"/>
      <c r="L135" s="14"/>
      <c r="M135" s="142"/>
      <c r="N135" s="143" t="s">
        <v>38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6" t="s">
        <v>135</v>
      </c>
      <c r="AT135" s="146" t="s">
        <v>131</v>
      </c>
      <c r="AU135" s="146" t="s">
        <v>80</v>
      </c>
      <c r="AY135" s="2" t="s">
        <v>130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2" t="s">
        <v>80</v>
      </c>
      <c r="BK135" s="147">
        <f>ROUND(I135*H135,2)</f>
        <v>0</v>
      </c>
      <c r="BL135" s="2" t="s">
        <v>135</v>
      </c>
      <c r="BM135" s="146" t="s">
        <v>155</v>
      </c>
    </row>
    <row r="136" spans="1:65" s="17" customFormat="1" ht="18" x14ac:dyDescent="0.15">
      <c r="A136" s="13"/>
      <c r="B136" s="14"/>
      <c r="C136" s="13"/>
      <c r="D136" s="148" t="s">
        <v>137</v>
      </c>
      <c r="E136" s="13"/>
      <c r="F136" s="149" t="s">
        <v>144</v>
      </c>
      <c r="G136" s="13"/>
      <c r="H136" s="13"/>
      <c r="I136" s="13"/>
      <c r="J136" s="13"/>
      <c r="K136" s="13"/>
      <c r="L136" s="14"/>
      <c r="M136" s="150"/>
      <c r="N136" s="151"/>
      <c r="O136" s="41"/>
      <c r="P136" s="41"/>
      <c r="Q136" s="41"/>
      <c r="R136" s="41"/>
      <c r="S136" s="41"/>
      <c r="T136" s="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" t="s">
        <v>137</v>
      </c>
      <c r="AU136" s="2" t="s">
        <v>80</v>
      </c>
    </row>
    <row r="137" spans="1:65" s="17" customFormat="1" ht="21.75" customHeight="1" x14ac:dyDescent="0.15">
      <c r="A137" s="13"/>
      <c r="B137" s="135"/>
      <c r="C137" s="136" t="s">
        <v>156</v>
      </c>
      <c r="D137" s="136" t="s">
        <v>131</v>
      </c>
      <c r="E137" s="137" t="s">
        <v>157</v>
      </c>
      <c r="F137" s="138" t="s">
        <v>158</v>
      </c>
      <c r="G137" s="139" t="s">
        <v>142</v>
      </c>
      <c r="H137" s="140">
        <v>1</v>
      </c>
      <c r="I137" s="141">
        <v>0</v>
      </c>
      <c r="J137" s="141">
        <f>ROUND(I137*H137,2)</f>
        <v>0</v>
      </c>
      <c r="K137" s="138"/>
      <c r="L137" s="14"/>
      <c r="M137" s="142"/>
      <c r="N137" s="143" t="s">
        <v>38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6" t="s">
        <v>135</v>
      </c>
      <c r="AT137" s="146" t="s">
        <v>131</v>
      </c>
      <c r="AU137" s="146" t="s">
        <v>80</v>
      </c>
      <c r="AY137" s="2" t="s">
        <v>130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2" t="s">
        <v>80</v>
      </c>
      <c r="BK137" s="147">
        <f>ROUND(I137*H137,2)</f>
        <v>0</v>
      </c>
      <c r="BL137" s="2" t="s">
        <v>135</v>
      </c>
      <c r="BM137" s="146" t="s">
        <v>159</v>
      </c>
    </row>
    <row r="138" spans="1:65" s="17" customFormat="1" ht="18" x14ac:dyDescent="0.15">
      <c r="A138" s="13"/>
      <c r="B138" s="14"/>
      <c r="C138" s="13"/>
      <c r="D138" s="148" t="s">
        <v>137</v>
      </c>
      <c r="E138" s="13"/>
      <c r="F138" s="149" t="s">
        <v>160</v>
      </c>
      <c r="G138" s="13"/>
      <c r="H138" s="13"/>
      <c r="I138" s="13"/>
      <c r="J138" s="13"/>
      <c r="K138" s="13"/>
      <c r="L138" s="14"/>
      <c r="M138" s="150"/>
      <c r="N138" s="151"/>
      <c r="O138" s="41"/>
      <c r="P138" s="41"/>
      <c r="Q138" s="41"/>
      <c r="R138" s="41"/>
      <c r="S138" s="41"/>
      <c r="T138" s="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" t="s">
        <v>137</v>
      </c>
      <c r="AU138" s="2" t="s">
        <v>80</v>
      </c>
    </row>
    <row r="139" spans="1:65" s="17" customFormat="1" ht="21.75" customHeight="1" x14ac:dyDescent="0.15">
      <c r="A139" s="13"/>
      <c r="B139" s="135"/>
      <c r="C139" s="136" t="s">
        <v>161</v>
      </c>
      <c r="D139" s="136" t="s">
        <v>131</v>
      </c>
      <c r="E139" s="137" t="s">
        <v>162</v>
      </c>
      <c r="F139" s="138" t="s">
        <v>163</v>
      </c>
      <c r="G139" s="139" t="s">
        <v>142</v>
      </c>
      <c r="H139" s="140">
        <v>1</v>
      </c>
      <c r="I139" s="141"/>
      <c r="J139" s="141">
        <f>ROUND(I139*H139,2)</f>
        <v>0</v>
      </c>
      <c r="K139" s="138"/>
      <c r="L139" s="14"/>
      <c r="M139" s="142"/>
      <c r="N139" s="143" t="s">
        <v>38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6" t="s">
        <v>135</v>
      </c>
      <c r="AT139" s="146" t="s">
        <v>131</v>
      </c>
      <c r="AU139" s="146" t="s">
        <v>80</v>
      </c>
      <c r="AY139" s="2" t="s">
        <v>130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2" t="s">
        <v>80</v>
      </c>
      <c r="BK139" s="147">
        <f>ROUND(I139*H139,2)</f>
        <v>0</v>
      </c>
      <c r="BL139" s="2" t="s">
        <v>135</v>
      </c>
      <c r="BM139" s="146" t="s">
        <v>164</v>
      </c>
    </row>
    <row r="140" spans="1:65" s="17" customFormat="1" ht="18" x14ac:dyDescent="0.15">
      <c r="A140" s="13"/>
      <c r="B140" s="14"/>
      <c r="C140" s="13"/>
      <c r="D140" s="148" t="s">
        <v>137</v>
      </c>
      <c r="E140" s="13"/>
      <c r="F140" s="149" t="s">
        <v>165</v>
      </c>
      <c r="G140" s="13"/>
      <c r="H140" s="13"/>
      <c r="I140" s="13"/>
      <c r="J140" s="13"/>
      <c r="K140" s="13"/>
      <c r="L140" s="14"/>
      <c r="M140" s="150"/>
      <c r="N140" s="151"/>
      <c r="O140" s="41"/>
      <c r="P140" s="41"/>
      <c r="Q140" s="41"/>
      <c r="R140" s="41"/>
      <c r="S140" s="41"/>
      <c r="T140" s="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" t="s">
        <v>137</v>
      </c>
      <c r="AU140" s="2" t="s">
        <v>80</v>
      </c>
    </row>
    <row r="141" spans="1:65" s="17" customFormat="1" ht="21.75" customHeight="1" x14ac:dyDescent="0.15">
      <c r="A141" s="13"/>
      <c r="B141" s="135"/>
      <c r="C141" s="136" t="s">
        <v>166</v>
      </c>
      <c r="D141" s="136" t="s">
        <v>131</v>
      </c>
      <c r="E141" s="137" t="s">
        <v>167</v>
      </c>
      <c r="F141" s="138" t="s">
        <v>168</v>
      </c>
      <c r="G141" s="139" t="s">
        <v>142</v>
      </c>
      <c r="H141" s="140">
        <v>1</v>
      </c>
      <c r="I141" s="141"/>
      <c r="J141" s="141">
        <f>ROUND(I141*H141,2)</f>
        <v>0</v>
      </c>
      <c r="K141" s="138"/>
      <c r="L141" s="14"/>
      <c r="M141" s="142"/>
      <c r="N141" s="143" t="s">
        <v>38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6" t="s">
        <v>135</v>
      </c>
      <c r="AT141" s="146" t="s">
        <v>131</v>
      </c>
      <c r="AU141" s="146" t="s">
        <v>80</v>
      </c>
      <c r="AY141" s="2" t="s">
        <v>130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2" t="s">
        <v>80</v>
      </c>
      <c r="BK141" s="147">
        <f>ROUND(I141*H141,2)</f>
        <v>0</v>
      </c>
      <c r="BL141" s="2" t="s">
        <v>135</v>
      </c>
      <c r="BM141" s="146" t="s">
        <v>169</v>
      </c>
    </row>
    <row r="142" spans="1:65" s="17" customFormat="1" ht="18" x14ac:dyDescent="0.15">
      <c r="A142" s="13"/>
      <c r="B142" s="14"/>
      <c r="C142" s="13"/>
      <c r="D142" s="148" t="s">
        <v>137</v>
      </c>
      <c r="E142" s="13"/>
      <c r="F142" s="149" t="s">
        <v>165</v>
      </c>
      <c r="G142" s="13"/>
      <c r="H142" s="13"/>
      <c r="I142" s="13"/>
      <c r="J142" s="13"/>
      <c r="K142" s="13"/>
      <c r="L142" s="14"/>
      <c r="M142" s="150"/>
      <c r="N142" s="151"/>
      <c r="O142" s="41"/>
      <c r="P142" s="41"/>
      <c r="Q142" s="41"/>
      <c r="R142" s="41"/>
      <c r="S142" s="41"/>
      <c r="T142" s="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" t="s">
        <v>137</v>
      </c>
      <c r="AU142" s="2" t="s">
        <v>80</v>
      </c>
    </row>
    <row r="143" spans="1:65" s="17" customFormat="1" ht="21.75" customHeight="1" x14ac:dyDescent="0.15">
      <c r="A143" s="13"/>
      <c r="B143" s="135"/>
      <c r="C143" s="136" t="s">
        <v>170</v>
      </c>
      <c r="D143" s="136" t="s">
        <v>131</v>
      </c>
      <c r="E143" s="137" t="s">
        <v>171</v>
      </c>
      <c r="F143" s="138" t="s">
        <v>172</v>
      </c>
      <c r="G143" s="139" t="s">
        <v>142</v>
      </c>
      <c r="H143" s="140">
        <v>1</v>
      </c>
      <c r="I143" s="141"/>
      <c r="J143" s="141">
        <f>ROUND(I143*H143,2)</f>
        <v>0</v>
      </c>
      <c r="K143" s="138"/>
      <c r="L143" s="14"/>
      <c r="M143" s="142"/>
      <c r="N143" s="143" t="s">
        <v>38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6" t="s">
        <v>135</v>
      </c>
      <c r="AT143" s="146" t="s">
        <v>131</v>
      </c>
      <c r="AU143" s="146" t="s">
        <v>80</v>
      </c>
      <c r="AY143" s="2" t="s">
        <v>130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2" t="s">
        <v>80</v>
      </c>
      <c r="BK143" s="147">
        <f>ROUND(I143*H143,2)</f>
        <v>0</v>
      </c>
      <c r="BL143" s="2" t="s">
        <v>135</v>
      </c>
      <c r="BM143" s="146" t="s">
        <v>173</v>
      </c>
    </row>
    <row r="144" spans="1:65" s="17" customFormat="1" ht="18" x14ac:dyDescent="0.15">
      <c r="A144" s="13"/>
      <c r="B144" s="14"/>
      <c r="C144" s="13"/>
      <c r="D144" s="148" t="s">
        <v>137</v>
      </c>
      <c r="E144" s="13"/>
      <c r="F144" s="149" t="s">
        <v>174</v>
      </c>
      <c r="G144" s="13"/>
      <c r="H144" s="13"/>
      <c r="I144" s="13"/>
      <c r="J144" s="13"/>
      <c r="K144" s="13"/>
      <c r="L144" s="14"/>
      <c r="M144" s="150"/>
      <c r="N144" s="151"/>
      <c r="O144" s="41"/>
      <c r="P144" s="41"/>
      <c r="Q144" s="41"/>
      <c r="R144" s="41"/>
      <c r="S144" s="41"/>
      <c r="T144" s="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" t="s">
        <v>137</v>
      </c>
      <c r="AU144" s="2" t="s">
        <v>80</v>
      </c>
    </row>
    <row r="145" spans="1:65" s="17" customFormat="1" ht="21.75" customHeight="1" x14ac:dyDescent="0.15">
      <c r="A145" s="13"/>
      <c r="B145" s="135"/>
      <c r="C145" s="136" t="s">
        <v>175</v>
      </c>
      <c r="D145" s="136" t="s">
        <v>131</v>
      </c>
      <c r="E145" s="137" t="s">
        <v>176</v>
      </c>
      <c r="F145" s="138" t="s">
        <v>177</v>
      </c>
      <c r="G145" s="139" t="s">
        <v>142</v>
      </c>
      <c r="H145" s="140">
        <v>5</v>
      </c>
      <c r="I145" s="141"/>
      <c r="J145" s="141">
        <f>ROUND(I145*H145,2)</f>
        <v>0</v>
      </c>
      <c r="K145" s="138"/>
      <c r="L145" s="14"/>
      <c r="M145" s="142"/>
      <c r="N145" s="143" t="s">
        <v>38</v>
      </c>
      <c r="O145" s="144">
        <v>0</v>
      </c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6" t="s">
        <v>135</v>
      </c>
      <c r="AT145" s="146" t="s">
        <v>131</v>
      </c>
      <c r="AU145" s="146" t="s">
        <v>80</v>
      </c>
      <c r="AY145" s="2" t="s">
        <v>130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2" t="s">
        <v>80</v>
      </c>
      <c r="BK145" s="147">
        <f>ROUND(I145*H145,2)</f>
        <v>0</v>
      </c>
      <c r="BL145" s="2" t="s">
        <v>135</v>
      </c>
      <c r="BM145" s="146" t="s">
        <v>178</v>
      </c>
    </row>
    <row r="146" spans="1:65" s="17" customFormat="1" ht="36" x14ac:dyDescent="0.15">
      <c r="A146" s="13"/>
      <c r="B146" s="14"/>
      <c r="C146" s="13"/>
      <c r="D146" s="148" t="s">
        <v>137</v>
      </c>
      <c r="E146" s="13"/>
      <c r="F146" s="149" t="s">
        <v>179</v>
      </c>
      <c r="G146" s="13"/>
      <c r="H146" s="13"/>
      <c r="I146" s="13"/>
      <c r="J146" s="13"/>
      <c r="K146" s="13"/>
      <c r="L146" s="14"/>
      <c r="M146" s="150"/>
      <c r="N146" s="151"/>
      <c r="O146" s="41"/>
      <c r="P146" s="41"/>
      <c r="Q146" s="41"/>
      <c r="R146" s="41"/>
      <c r="S146" s="41"/>
      <c r="T146" s="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" t="s">
        <v>137</v>
      </c>
      <c r="AU146" s="2" t="s">
        <v>80</v>
      </c>
    </row>
    <row r="147" spans="1:65" s="17" customFormat="1" ht="16.5" customHeight="1" x14ac:dyDescent="0.15">
      <c r="A147" s="13"/>
      <c r="B147" s="135"/>
      <c r="C147" s="136" t="s">
        <v>180</v>
      </c>
      <c r="D147" s="136" t="s">
        <v>131</v>
      </c>
      <c r="E147" s="137" t="s">
        <v>181</v>
      </c>
      <c r="F147" s="138" t="s">
        <v>182</v>
      </c>
      <c r="G147" s="139" t="s">
        <v>142</v>
      </c>
      <c r="H147" s="140">
        <v>3</v>
      </c>
      <c r="I147" s="141"/>
      <c r="J147" s="141">
        <f>ROUND(I147*H147,2)</f>
        <v>0</v>
      </c>
      <c r="K147" s="138"/>
      <c r="L147" s="14"/>
      <c r="M147" s="142"/>
      <c r="N147" s="143" t="s">
        <v>38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6" t="s">
        <v>135</v>
      </c>
      <c r="AT147" s="146" t="s">
        <v>131</v>
      </c>
      <c r="AU147" s="146" t="s">
        <v>80</v>
      </c>
      <c r="AY147" s="2" t="s">
        <v>130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2" t="s">
        <v>80</v>
      </c>
      <c r="BK147" s="147">
        <f>ROUND(I147*H147,2)</f>
        <v>0</v>
      </c>
      <c r="BL147" s="2" t="s">
        <v>135</v>
      </c>
      <c r="BM147" s="146" t="s">
        <v>183</v>
      </c>
    </row>
    <row r="148" spans="1:65" s="17" customFormat="1" ht="18" x14ac:dyDescent="0.15">
      <c r="A148" s="13"/>
      <c r="B148" s="14"/>
      <c r="C148" s="13"/>
      <c r="D148" s="148" t="s">
        <v>137</v>
      </c>
      <c r="E148" s="13"/>
      <c r="F148" s="149" t="s">
        <v>184</v>
      </c>
      <c r="G148" s="13"/>
      <c r="H148" s="13"/>
      <c r="I148" s="13"/>
      <c r="J148" s="13"/>
      <c r="K148" s="13"/>
      <c r="L148" s="14"/>
      <c r="M148" s="150"/>
      <c r="N148" s="151"/>
      <c r="O148" s="41"/>
      <c r="P148" s="41"/>
      <c r="Q148" s="41"/>
      <c r="R148" s="41"/>
      <c r="S148" s="41"/>
      <c r="T148" s="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" t="s">
        <v>137</v>
      </c>
      <c r="AU148" s="2" t="s">
        <v>80</v>
      </c>
    </row>
    <row r="149" spans="1:65" s="17" customFormat="1" ht="16.5" customHeight="1" x14ac:dyDescent="0.15">
      <c r="A149" s="13"/>
      <c r="B149" s="135"/>
      <c r="C149" s="136" t="s">
        <v>185</v>
      </c>
      <c r="D149" s="136" t="s">
        <v>131</v>
      </c>
      <c r="E149" s="137" t="s">
        <v>186</v>
      </c>
      <c r="F149" s="138" t="s">
        <v>187</v>
      </c>
      <c r="G149" s="139" t="s">
        <v>142</v>
      </c>
      <c r="H149" s="140">
        <v>1</v>
      </c>
      <c r="I149" s="141"/>
      <c r="J149" s="141">
        <f>ROUND(I149*H149,2)</f>
        <v>0</v>
      </c>
      <c r="K149" s="138"/>
      <c r="L149" s="14"/>
      <c r="M149" s="142"/>
      <c r="N149" s="143" t="s">
        <v>38</v>
      </c>
      <c r="O149" s="144">
        <v>0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6" t="s">
        <v>135</v>
      </c>
      <c r="AT149" s="146" t="s">
        <v>131</v>
      </c>
      <c r="AU149" s="146" t="s">
        <v>80</v>
      </c>
      <c r="AY149" s="2" t="s">
        <v>130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2" t="s">
        <v>80</v>
      </c>
      <c r="BK149" s="147">
        <f>ROUND(I149*H149,2)</f>
        <v>0</v>
      </c>
      <c r="BL149" s="2" t="s">
        <v>135</v>
      </c>
      <c r="BM149" s="146" t="s">
        <v>188</v>
      </c>
    </row>
    <row r="150" spans="1:65" s="17" customFormat="1" ht="18" x14ac:dyDescent="0.15">
      <c r="A150" s="13"/>
      <c r="B150" s="14"/>
      <c r="C150" s="13"/>
      <c r="D150" s="148" t="s">
        <v>137</v>
      </c>
      <c r="E150" s="13"/>
      <c r="F150" s="149" t="s">
        <v>189</v>
      </c>
      <c r="G150" s="13"/>
      <c r="H150" s="13"/>
      <c r="I150" s="13"/>
      <c r="J150" s="13"/>
      <c r="K150" s="13"/>
      <c r="L150" s="14"/>
      <c r="M150" s="150"/>
      <c r="N150" s="151"/>
      <c r="O150" s="41"/>
      <c r="P150" s="41"/>
      <c r="Q150" s="41"/>
      <c r="R150" s="41"/>
      <c r="S150" s="41"/>
      <c r="T150" s="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" t="s">
        <v>137</v>
      </c>
      <c r="AU150" s="2" t="s">
        <v>80</v>
      </c>
    </row>
    <row r="151" spans="1:65" s="17" customFormat="1" ht="16.5" customHeight="1" x14ac:dyDescent="0.15">
      <c r="A151" s="13"/>
      <c r="B151" s="135"/>
      <c r="C151" s="136" t="s">
        <v>190</v>
      </c>
      <c r="D151" s="136" t="s">
        <v>131</v>
      </c>
      <c r="E151" s="137" t="s">
        <v>191</v>
      </c>
      <c r="F151" s="138" t="s">
        <v>192</v>
      </c>
      <c r="G151" s="139" t="s">
        <v>142</v>
      </c>
      <c r="H151" s="140">
        <v>1</v>
      </c>
      <c r="I151" s="141"/>
      <c r="J151" s="141">
        <f>ROUND(I151*H151,2)</f>
        <v>0</v>
      </c>
      <c r="K151" s="138"/>
      <c r="L151" s="14"/>
      <c r="M151" s="142"/>
      <c r="N151" s="143" t="s">
        <v>38</v>
      </c>
      <c r="O151" s="144">
        <v>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6" t="s">
        <v>135</v>
      </c>
      <c r="AT151" s="146" t="s">
        <v>131</v>
      </c>
      <c r="AU151" s="146" t="s">
        <v>80</v>
      </c>
      <c r="AY151" s="2" t="s">
        <v>130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2" t="s">
        <v>80</v>
      </c>
      <c r="BK151" s="147">
        <f>ROUND(I151*H151,2)</f>
        <v>0</v>
      </c>
      <c r="BL151" s="2" t="s">
        <v>135</v>
      </c>
      <c r="BM151" s="146" t="s">
        <v>193</v>
      </c>
    </row>
    <row r="152" spans="1:65" s="17" customFormat="1" ht="27" x14ac:dyDescent="0.15">
      <c r="A152" s="13"/>
      <c r="B152" s="14"/>
      <c r="C152" s="13"/>
      <c r="D152" s="148" t="s">
        <v>137</v>
      </c>
      <c r="E152" s="13"/>
      <c r="F152" s="149" t="s">
        <v>194</v>
      </c>
      <c r="G152" s="13"/>
      <c r="H152" s="13"/>
      <c r="I152" s="13"/>
      <c r="J152" s="13"/>
      <c r="K152" s="13"/>
      <c r="L152" s="14"/>
      <c r="M152" s="150"/>
      <c r="N152" s="151"/>
      <c r="O152" s="41"/>
      <c r="P152" s="41"/>
      <c r="Q152" s="41"/>
      <c r="R152" s="41"/>
      <c r="S152" s="41"/>
      <c r="T152" s="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" t="s">
        <v>137</v>
      </c>
      <c r="AU152" s="2" t="s">
        <v>80</v>
      </c>
    </row>
    <row r="153" spans="1:65" s="17" customFormat="1" ht="16.5" customHeight="1" x14ac:dyDescent="0.15">
      <c r="A153" s="13"/>
      <c r="B153" s="135"/>
      <c r="C153" s="136" t="s">
        <v>195</v>
      </c>
      <c r="D153" s="136" t="s">
        <v>131</v>
      </c>
      <c r="E153" s="137" t="s">
        <v>196</v>
      </c>
      <c r="F153" s="138" t="s">
        <v>197</v>
      </c>
      <c r="G153" s="139" t="s">
        <v>142</v>
      </c>
      <c r="H153" s="140">
        <v>1</v>
      </c>
      <c r="I153" s="141"/>
      <c r="J153" s="141">
        <f>ROUND(I153*H153,2)</f>
        <v>0</v>
      </c>
      <c r="K153" s="138"/>
      <c r="L153" s="14"/>
      <c r="M153" s="142"/>
      <c r="N153" s="143" t="s">
        <v>38</v>
      </c>
      <c r="O153" s="144">
        <v>0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6" t="s">
        <v>135</v>
      </c>
      <c r="AT153" s="146" t="s">
        <v>131</v>
      </c>
      <c r="AU153" s="146" t="s">
        <v>80</v>
      </c>
      <c r="AY153" s="2" t="s">
        <v>130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2" t="s">
        <v>80</v>
      </c>
      <c r="BK153" s="147">
        <f>ROUND(I153*H153,2)</f>
        <v>0</v>
      </c>
      <c r="BL153" s="2" t="s">
        <v>135</v>
      </c>
      <c r="BM153" s="146" t="s">
        <v>198</v>
      </c>
    </row>
    <row r="154" spans="1:65" s="17" customFormat="1" ht="18" x14ac:dyDescent="0.15">
      <c r="A154" s="13"/>
      <c r="B154" s="14"/>
      <c r="C154" s="13"/>
      <c r="D154" s="148" t="s">
        <v>137</v>
      </c>
      <c r="E154" s="13"/>
      <c r="F154" s="149" t="s">
        <v>199</v>
      </c>
      <c r="G154" s="13"/>
      <c r="H154" s="13"/>
      <c r="I154" s="13"/>
      <c r="J154" s="13"/>
      <c r="K154" s="13"/>
      <c r="L154" s="14"/>
      <c r="M154" s="150"/>
      <c r="N154" s="151"/>
      <c r="O154" s="41"/>
      <c r="P154" s="41"/>
      <c r="Q154" s="41"/>
      <c r="R154" s="41"/>
      <c r="S154" s="41"/>
      <c r="T154" s="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" t="s">
        <v>137</v>
      </c>
      <c r="AU154" s="2" t="s">
        <v>80</v>
      </c>
    </row>
    <row r="155" spans="1:65" s="17" customFormat="1" ht="16.5" customHeight="1" x14ac:dyDescent="0.15">
      <c r="A155" s="13"/>
      <c r="B155" s="135"/>
      <c r="C155" s="136" t="s">
        <v>7</v>
      </c>
      <c r="D155" s="136" t="s">
        <v>131</v>
      </c>
      <c r="E155" s="137" t="s">
        <v>200</v>
      </c>
      <c r="F155" s="138" t="s">
        <v>201</v>
      </c>
      <c r="G155" s="139" t="s">
        <v>202</v>
      </c>
      <c r="H155" s="140">
        <v>3.79</v>
      </c>
      <c r="I155" s="141"/>
      <c r="J155" s="141">
        <f>ROUND(I155*H155,2)</f>
        <v>0</v>
      </c>
      <c r="K155" s="138"/>
      <c r="L155" s="14"/>
      <c r="M155" s="142"/>
      <c r="N155" s="143" t="s">
        <v>38</v>
      </c>
      <c r="O155" s="144">
        <v>0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6" t="s">
        <v>135</v>
      </c>
      <c r="AT155" s="146" t="s">
        <v>131</v>
      </c>
      <c r="AU155" s="146" t="s">
        <v>80</v>
      </c>
      <c r="AY155" s="2" t="s">
        <v>130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2" t="s">
        <v>80</v>
      </c>
      <c r="BK155" s="147">
        <f>ROUND(I155*H155,2)</f>
        <v>0</v>
      </c>
      <c r="BL155" s="2" t="s">
        <v>135</v>
      </c>
      <c r="BM155" s="146" t="s">
        <v>203</v>
      </c>
    </row>
    <row r="156" spans="1:65" s="17" customFormat="1" ht="18" x14ac:dyDescent="0.15">
      <c r="A156" s="13"/>
      <c r="B156" s="14"/>
      <c r="C156" s="13"/>
      <c r="D156" s="148" t="s">
        <v>137</v>
      </c>
      <c r="E156" s="13"/>
      <c r="F156" s="149" t="s">
        <v>204</v>
      </c>
      <c r="G156" s="13"/>
      <c r="H156" s="13"/>
      <c r="I156" s="13"/>
      <c r="J156" s="13"/>
      <c r="K156" s="13"/>
      <c r="L156" s="14"/>
      <c r="M156" s="150"/>
      <c r="N156" s="151"/>
      <c r="O156" s="41"/>
      <c r="P156" s="41"/>
      <c r="Q156" s="41"/>
      <c r="R156" s="41"/>
      <c r="S156" s="41"/>
      <c r="T156" s="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" t="s">
        <v>137</v>
      </c>
      <c r="AU156" s="2" t="s">
        <v>80</v>
      </c>
    </row>
    <row r="157" spans="1:65" s="17" customFormat="1" ht="16.5" customHeight="1" x14ac:dyDescent="0.15">
      <c r="A157" s="13"/>
      <c r="B157" s="135"/>
      <c r="C157" s="136" t="s">
        <v>135</v>
      </c>
      <c r="D157" s="136" t="s">
        <v>131</v>
      </c>
      <c r="E157" s="137" t="s">
        <v>205</v>
      </c>
      <c r="F157" s="138" t="s">
        <v>206</v>
      </c>
      <c r="G157" s="139" t="s">
        <v>202</v>
      </c>
      <c r="H157" s="140">
        <v>6.66</v>
      </c>
      <c r="I157" s="141"/>
      <c r="J157" s="141">
        <f>ROUND(I157*H157,2)</f>
        <v>0</v>
      </c>
      <c r="K157" s="138"/>
      <c r="L157" s="14"/>
      <c r="M157" s="142"/>
      <c r="N157" s="143" t="s">
        <v>38</v>
      </c>
      <c r="O157" s="144">
        <v>0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6" t="s">
        <v>135</v>
      </c>
      <c r="AT157" s="146" t="s">
        <v>131</v>
      </c>
      <c r="AU157" s="146" t="s">
        <v>80</v>
      </c>
      <c r="AY157" s="2" t="s">
        <v>130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2" t="s">
        <v>80</v>
      </c>
      <c r="BK157" s="147">
        <f>ROUND(I157*H157,2)</f>
        <v>0</v>
      </c>
      <c r="BL157" s="2" t="s">
        <v>135</v>
      </c>
      <c r="BM157" s="146" t="s">
        <v>207</v>
      </c>
    </row>
    <row r="158" spans="1:65" s="17" customFormat="1" ht="18" x14ac:dyDescent="0.15">
      <c r="A158" s="13"/>
      <c r="B158" s="14"/>
      <c r="C158" s="13"/>
      <c r="D158" s="148" t="s">
        <v>137</v>
      </c>
      <c r="E158" s="13"/>
      <c r="F158" s="149" t="s">
        <v>208</v>
      </c>
      <c r="G158" s="13"/>
      <c r="H158" s="13"/>
      <c r="I158" s="13"/>
      <c r="J158" s="13"/>
      <c r="K158" s="13"/>
      <c r="L158" s="14"/>
      <c r="M158" s="150"/>
      <c r="N158" s="151"/>
      <c r="O158" s="41"/>
      <c r="P158" s="41"/>
      <c r="Q158" s="41"/>
      <c r="R158" s="41"/>
      <c r="S158" s="41"/>
      <c r="T158" s="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" t="s">
        <v>137</v>
      </c>
      <c r="AU158" s="2" t="s">
        <v>80</v>
      </c>
    </row>
    <row r="159" spans="1:65" s="17" customFormat="1" ht="16.5" customHeight="1" x14ac:dyDescent="0.15">
      <c r="A159" s="13"/>
      <c r="B159" s="135"/>
      <c r="C159" s="136" t="s">
        <v>209</v>
      </c>
      <c r="D159" s="136" t="s">
        <v>131</v>
      </c>
      <c r="E159" s="137" t="s">
        <v>210</v>
      </c>
      <c r="F159" s="138" t="s">
        <v>211</v>
      </c>
      <c r="G159" s="139" t="s">
        <v>202</v>
      </c>
      <c r="H159" s="140">
        <v>3.26</v>
      </c>
      <c r="I159" s="141"/>
      <c r="J159" s="141">
        <f>ROUND(I159*H159,2)</f>
        <v>0</v>
      </c>
      <c r="K159" s="138"/>
      <c r="L159" s="14"/>
      <c r="M159" s="142"/>
      <c r="N159" s="143" t="s">
        <v>38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6" t="s">
        <v>135</v>
      </c>
      <c r="AT159" s="146" t="s">
        <v>131</v>
      </c>
      <c r="AU159" s="146" t="s">
        <v>80</v>
      </c>
      <c r="AY159" s="2" t="s">
        <v>130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2" t="s">
        <v>80</v>
      </c>
      <c r="BK159" s="147">
        <f>ROUND(I159*H159,2)</f>
        <v>0</v>
      </c>
      <c r="BL159" s="2" t="s">
        <v>135</v>
      </c>
      <c r="BM159" s="146" t="s">
        <v>212</v>
      </c>
    </row>
    <row r="160" spans="1:65" s="17" customFormat="1" ht="18" x14ac:dyDescent="0.15">
      <c r="A160" s="13"/>
      <c r="B160" s="14"/>
      <c r="C160" s="13"/>
      <c r="D160" s="148" t="s">
        <v>137</v>
      </c>
      <c r="E160" s="13"/>
      <c r="F160" s="149" t="s">
        <v>213</v>
      </c>
      <c r="G160" s="13"/>
      <c r="H160" s="13"/>
      <c r="I160" s="13"/>
      <c r="J160" s="13"/>
      <c r="K160" s="13"/>
      <c r="L160" s="14"/>
      <c r="M160" s="150"/>
      <c r="N160" s="151"/>
      <c r="O160" s="41"/>
      <c r="P160" s="41"/>
      <c r="Q160" s="41"/>
      <c r="R160" s="41"/>
      <c r="S160" s="41"/>
      <c r="T160" s="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" t="s">
        <v>137</v>
      </c>
      <c r="AU160" s="2" t="s">
        <v>80</v>
      </c>
    </row>
    <row r="161" spans="1:65" s="17" customFormat="1" ht="16.5" customHeight="1" x14ac:dyDescent="0.15">
      <c r="A161" s="13"/>
      <c r="B161" s="135"/>
      <c r="C161" s="136" t="s">
        <v>214</v>
      </c>
      <c r="D161" s="136" t="s">
        <v>131</v>
      </c>
      <c r="E161" s="137" t="s">
        <v>215</v>
      </c>
      <c r="F161" s="138" t="s">
        <v>216</v>
      </c>
      <c r="G161" s="139" t="s">
        <v>202</v>
      </c>
      <c r="H161" s="140">
        <v>4.3499999999999996</v>
      </c>
      <c r="I161" s="141"/>
      <c r="J161" s="141">
        <f>ROUND(I161*H161,2)</f>
        <v>0</v>
      </c>
      <c r="K161" s="138"/>
      <c r="L161" s="14"/>
      <c r="M161" s="142"/>
      <c r="N161" s="143" t="s">
        <v>38</v>
      </c>
      <c r="O161" s="144">
        <v>0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6" t="s">
        <v>135</v>
      </c>
      <c r="AT161" s="146" t="s">
        <v>131</v>
      </c>
      <c r="AU161" s="146" t="s">
        <v>80</v>
      </c>
      <c r="AY161" s="2" t="s">
        <v>130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2" t="s">
        <v>80</v>
      </c>
      <c r="BK161" s="147">
        <f>ROUND(I161*H161,2)</f>
        <v>0</v>
      </c>
      <c r="BL161" s="2" t="s">
        <v>135</v>
      </c>
      <c r="BM161" s="146" t="s">
        <v>217</v>
      </c>
    </row>
    <row r="162" spans="1:65" s="17" customFormat="1" ht="18" x14ac:dyDescent="0.15">
      <c r="A162" s="13"/>
      <c r="B162" s="14"/>
      <c r="C162" s="13"/>
      <c r="D162" s="148" t="s">
        <v>137</v>
      </c>
      <c r="E162" s="13"/>
      <c r="F162" s="149" t="s">
        <v>218</v>
      </c>
      <c r="G162" s="13"/>
      <c r="H162" s="13"/>
      <c r="I162" s="13"/>
      <c r="J162" s="13"/>
      <c r="K162" s="13"/>
      <c r="L162" s="14"/>
      <c r="M162" s="150"/>
      <c r="N162" s="151"/>
      <c r="O162" s="41"/>
      <c r="P162" s="41"/>
      <c r="Q162" s="41"/>
      <c r="R162" s="41"/>
      <c r="S162" s="41"/>
      <c r="T162" s="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" t="s">
        <v>137</v>
      </c>
      <c r="AU162" s="2" t="s">
        <v>80</v>
      </c>
    </row>
    <row r="163" spans="1:65" s="17" customFormat="1" ht="16.5" customHeight="1" x14ac:dyDescent="0.15">
      <c r="A163" s="13"/>
      <c r="B163" s="135"/>
      <c r="C163" s="136" t="s">
        <v>219</v>
      </c>
      <c r="D163" s="136" t="s">
        <v>131</v>
      </c>
      <c r="E163" s="137" t="s">
        <v>220</v>
      </c>
      <c r="F163" s="138" t="s">
        <v>221</v>
      </c>
      <c r="G163" s="139" t="s">
        <v>222</v>
      </c>
      <c r="H163" s="140">
        <v>3.5</v>
      </c>
      <c r="I163" s="141"/>
      <c r="J163" s="141">
        <f>ROUND(I163*H163,2)</f>
        <v>0</v>
      </c>
      <c r="K163" s="138"/>
      <c r="L163" s="14"/>
      <c r="M163" s="142"/>
      <c r="N163" s="143" t="s">
        <v>38</v>
      </c>
      <c r="O163" s="144">
        <v>0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6" t="s">
        <v>135</v>
      </c>
      <c r="AT163" s="146" t="s">
        <v>131</v>
      </c>
      <c r="AU163" s="146" t="s">
        <v>80</v>
      </c>
      <c r="AY163" s="2" t="s">
        <v>130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2" t="s">
        <v>80</v>
      </c>
      <c r="BK163" s="147">
        <f>ROUND(I163*H163,2)</f>
        <v>0</v>
      </c>
      <c r="BL163" s="2" t="s">
        <v>135</v>
      </c>
      <c r="BM163" s="146" t="s">
        <v>223</v>
      </c>
    </row>
    <row r="164" spans="1:65" s="17" customFormat="1" ht="18" x14ac:dyDescent="0.15">
      <c r="A164" s="13"/>
      <c r="B164" s="14"/>
      <c r="C164" s="13"/>
      <c r="D164" s="148" t="s">
        <v>137</v>
      </c>
      <c r="E164" s="13"/>
      <c r="F164" s="149" t="s">
        <v>224</v>
      </c>
      <c r="G164" s="13"/>
      <c r="H164" s="13"/>
      <c r="I164" s="13"/>
      <c r="J164" s="13"/>
      <c r="K164" s="13"/>
      <c r="L164" s="14"/>
      <c r="M164" s="150"/>
      <c r="N164" s="151"/>
      <c r="O164" s="41"/>
      <c r="P164" s="41"/>
      <c r="Q164" s="41"/>
      <c r="R164" s="41"/>
      <c r="S164" s="41"/>
      <c r="T164" s="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" t="s">
        <v>137</v>
      </c>
      <c r="AU164" s="2" t="s">
        <v>80</v>
      </c>
    </row>
    <row r="165" spans="1:65" s="17" customFormat="1" ht="16.5" customHeight="1" x14ac:dyDescent="0.15">
      <c r="A165" s="13"/>
      <c r="B165" s="135"/>
      <c r="C165" s="136" t="s">
        <v>225</v>
      </c>
      <c r="D165" s="136" t="s">
        <v>131</v>
      </c>
      <c r="E165" s="137" t="s">
        <v>226</v>
      </c>
      <c r="F165" s="138" t="s">
        <v>227</v>
      </c>
      <c r="G165" s="139" t="s">
        <v>222</v>
      </c>
      <c r="H165" s="140">
        <v>33.299999999999997</v>
      </c>
      <c r="I165" s="141"/>
      <c r="J165" s="141">
        <f>ROUND(I165*H165,2)</f>
        <v>0</v>
      </c>
      <c r="K165" s="138"/>
      <c r="L165" s="14"/>
      <c r="M165" s="142"/>
      <c r="N165" s="143" t="s">
        <v>38</v>
      </c>
      <c r="O165" s="144">
        <v>0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6" t="s">
        <v>135</v>
      </c>
      <c r="AT165" s="146" t="s">
        <v>131</v>
      </c>
      <c r="AU165" s="146" t="s">
        <v>80</v>
      </c>
      <c r="AY165" s="2" t="s">
        <v>130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2" t="s">
        <v>80</v>
      </c>
      <c r="BK165" s="147">
        <f>ROUND(I165*H165,2)</f>
        <v>0</v>
      </c>
      <c r="BL165" s="2" t="s">
        <v>135</v>
      </c>
      <c r="BM165" s="146" t="s">
        <v>228</v>
      </c>
    </row>
    <row r="166" spans="1:65" s="17" customFormat="1" ht="18" x14ac:dyDescent="0.15">
      <c r="A166" s="13"/>
      <c r="B166" s="14"/>
      <c r="C166" s="13"/>
      <c r="D166" s="148" t="s">
        <v>137</v>
      </c>
      <c r="E166" s="13"/>
      <c r="F166" s="149" t="s">
        <v>229</v>
      </c>
      <c r="G166" s="13"/>
      <c r="H166" s="13"/>
      <c r="I166" s="13"/>
      <c r="J166" s="13"/>
      <c r="K166" s="13"/>
      <c r="L166" s="14"/>
      <c r="M166" s="150"/>
      <c r="N166" s="151"/>
      <c r="O166" s="41"/>
      <c r="P166" s="41"/>
      <c r="Q166" s="41"/>
      <c r="R166" s="41"/>
      <c r="S166" s="41"/>
      <c r="T166" s="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" t="s">
        <v>137</v>
      </c>
      <c r="AU166" s="2" t="s">
        <v>80</v>
      </c>
    </row>
    <row r="167" spans="1:65" s="17" customFormat="1" ht="16.5" customHeight="1" x14ac:dyDescent="0.15">
      <c r="A167" s="13"/>
      <c r="B167" s="135"/>
      <c r="C167" s="136" t="s">
        <v>6</v>
      </c>
      <c r="D167" s="136" t="s">
        <v>131</v>
      </c>
      <c r="E167" s="137" t="s">
        <v>230</v>
      </c>
      <c r="F167" s="138" t="s">
        <v>231</v>
      </c>
      <c r="G167" s="139" t="s">
        <v>222</v>
      </c>
      <c r="H167" s="140">
        <v>19</v>
      </c>
      <c r="I167" s="141"/>
      <c r="J167" s="141">
        <f>ROUND(I167*H167,2)</f>
        <v>0</v>
      </c>
      <c r="K167" s="138"/>
      <c r="L167" s="14"/>
      <c r="M167" s="142"/>
      <c r="N167" s="143" t="s">
        <v>38</v>
      </c>
      <c r="O167" s="144">
        <v>0</v>
      </c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6" t="s">
        <v>135</v>
      </c>
      <c r="AT167" s="146" t="s">
        <v>131</v>
      </c>
      <c r="AU167" s="146" t="s">
        <v>80</v>
      </c>
      <c r="AY167" s="2" t="s">
        <v>130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2" t="s">
        <v>80</v>
      </c>
      <c r="BK167" s="147">
        <f>ROUND(I167*H167,2)</f>
        <v>0</v>
      </c>
      <c r="BL167" s="2" t="s">
        <v>135</v>
      </c>
      <c r="BM167" s="146" t="s">
        <v>232</v>
      </c>
    </row>
    <row r="168" spans="1:65" s="17" customFormat="1" ht="18" x14ac:dyDescent="0.15">
      <c r="A168" s="13"/>
      <c r="B168" s="14"/>
      <c r="C168" s="13"/>
      <c r="D168" s="148" t="s">
        <v>137</v>
      </c>
      <c r="E168" s="13"/>
      <c r="F168" s="149" t="s">
        <v>233</v>
      </c>
      <c r="G168" s="13"/>
      <c r="H168" s="13"/>
      <c r="I168" s="13"/>
      <c r="J168" s="13"/>
      <c r="K168" s="13"/>
      <c r="L168" s="14"/>
      <c r="M168" s="150"/>
      <c r="N168" s="151"/>
      <c r="O168" s="41"/>
      <c r="P168" s="41"/>
      <c r="Q168" s="41"/>
      <c r="R168" s="41"/>
      <c r="S168" s="41"/>
      <c r="T168" s="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" t="s">
        <v>137</v>
      </c>
      <c r="AU168" s="2" t="s">
        <v>80</v>
      </c>
    </row>
    <row r="169" spans="1:65" s="17" customFormat="1" ht="16.5" customHeight="1" x14ac:dyDescent="0.15">
      <c r="A169" s="13"/>
      <c r="B169" s="135"/>
      <c r="C169" s="136" t="s">
        <v>234</v>
      </c>
      <c r="D169" s="136" t="s">
        <v>131</v>
      </c>
      <c r="E169" s="137" t="s">
        <v>235</v>
      </c>
      <c r="F169" s="138" t="s">
        <v>236</v>
      </c>
      <c r="G169" s="139" t="s">
        <v>222</v>
      </c>
      <c r="H169" s="140">
        <v>19.2</v>
      </c>
      <c r="I169" s="141"/>
      <c r="J169" s="141">
        <f>ROUND(I169*H169,2)</f>
        <v>0</v>
      </c>
      <c r="K169" s="138"/>
      <c r="L169" s="14"/>
      <c r="M169" s="142"/>
      <c r="N169" s="143" t="s">
        <v>38</v>
      </c>
      <c r="O169" s="144">
        <v>0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6" t="s">
        <v>135</v>
      </c>
      <c r="AT169" s="146" t="s">
        <v>131</v>
      </c>
      <c r="AU169" s="146" t="s">
        <v>80</v>
      </c>
      <c r="AY169" s="2" t="s">
        <v>130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2" t="s">
        <v>80</v>
      </c>
      <c r="BK169" s="147">
        <f>ROUND(I169*H169,2)</f>
        <v>0</v>
      </c>
      <c r="BL169" s="2" t="s">
        <v>135</v>
      </c>
      <c r="BM169" s="146" t="s">
        <v>237</v>
      </c>
    </row>
    <row r="170" spans="1:65" s="17" customFormat="1" ht="18" x14ac:dyDescent="0.15">
      <c r="A170" s="13"/>
      <c r="B170" s="14"/>
      <c r="C170" s="13"/>
      <c r="D170" s="148" t="s">
        <v>137</v>
      </c>
      <c r="E170" s="13"/>
      <c r="F170" s="149" t="s">
        <v>238</v>
      </c>
      <c r="G170" s="13"/>
      <c r="H170" s="13"/>
      <c r="I170" s="13"/>
      <c r="J170" s="13"/>
      <c r="K170" s="13"/>
      <c r="L170" s="14"/>
      <c r="M170" s="150"/>
      <c r="N170" s="151"/>
      <c r="O170" s="41"/>
      <c r="P170" s="41"/>
      <c r="Q170" s="41"/>
      <c r="R170" s="41"/>
      <c r="S170" s="41"/>
      <c r="T170" s="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" t="s">
        <v>137</v>
      </c>
      <c r="AU170" s="2" t="s">
        <v>80</v>
      </c>
    </row>
    <row r="171" spans="1:65" s="17" customFormat="1" ht="16.5" customHeight="1" x14ac:dyDescent="0.15">
      <c r="A171" s="13"/>
      <c r="B171" s="135"/>
      <c r="C171" s="136" t="s">
        <v>239</v>
      </c>
      <c r="D171" s="136" t="s">
        <v>131</v>
      </c>
      <c r="E171" s="137" t="s">
        <v>240</v>
      </c>
      <c r="F171" s="138" t="s">
        <v>241</v>
      </c>
      <c r="G171" s="139" t="s">
        <v>242</v>
      </c>
      <c r="H171" s="140">
        <v>1</v>
      </c>
      <c r="I171" s="141"/>
      <c r="J171" s="141">
        <f>ROUND(I171*H171,2)</f>
        <v>0</v>
      </c>
      <c r="K171" s="138"/>
      <c r="L171" s="14"/>
      <c r="M171" s="142"/>
      <c r="N171" s="143" t="s">
        <v>38</v>
      </c>
      <c r="O171" s="144">
        <v>0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6" t="s">
        <v>135</v>
      </c>
      <c r="AT171" s="146" t="s">
        <v>131</v>
      </c>
      <c r="AU171" s="146" t="s">
        <v>80</v>
      </c>
      <c r="AY171" s="2" t="s">
        <v>130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2" t="s">
        <v>80</v>
      </c>
      <c r="BK171" s="147">
        <f>ROUND(I171*H171,2)</f>
        <v>0</v>
      </c>
      <c r="BL171" s="2" t="s">
        <v>135</v>
      </c>
      <c r="BM171" s="146" t="s">
        <v>243</v>
      </c>
    </row>
    <row r="172" spans="1:65" s="17" customFormat="1" ht="16.5" customHeight="1" x14ac:dyDescent="0.15">
      <c r="A172" s="13"/>
      <c r="B172" s="135"/>
      <c r="C172" s="136" t="s">
        <v>244</v>
      </c>
      <c r="D172" s="136" t="s">
        <v>131</v>
      </c>
      <c r="E172" s="137" t="s">
        <v>245</v>
      </c>
      <c r="F172" s="138" t="s">
        <v>246</v>
      </c>
      <c r="G172" s="139" t="s">
        <v>242</v>
      </c>
      <c r="H172" s="140">
        <v>1</v>
      </c>
      <c r="I172" s="141"/>
      <c r="J172" s="141">
        <f>ROUND(I172*H172,2)</f>
        <v>0</v>
      </c>
      <c r="K172" s="138"/>
      <c r="L172" s="14"/>
      <c r="M172" s="142"/>
      <c r="N172" s="143" t="s">
        <v>38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46" t="s">
        <v>135</v>
      </c>
      <c r="AT172" s="146" t="s">
        <v>131</v>
      </c>
      <c r="AU172" s="146" t="s">
        <v>80</v>
      </c>
      <c r="AY172" s="2" t="s">
        <v>130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2" t="s">
        <v>80</v>
      </c>
      <c r="BK172" s="147">
        <f>ROUND(I172*H172,2)</f>
        <v>0</v>
      </c>
      <c r="BL172" s="2" t="s">
        <v>135</v>
      </c>
      <c r="BM172" s="146" t="s">
        <v>247</v>
      </c>
    </row>
    <row r="173" spans="1:65" s="17" customFormat="1" ht="27" x14ac:dyDescent="0.15">
      <c r="A173" s="13"/>
      <c r="B173" s="14"/>
      <c r="C173" s="13"/>
      <c r="D173" s="148" t="s">
        <v>137</v>
      </c>
      <c r="E173" s="13"/>
      <c r="F173" s="149" t="s">
        <v>248</v>
      </c>
      <c r="G173" s="13"/>
      <c r="H173" s="13"/>
      <c r="I173" s="13"/>
      <c r="J173" s="13"/>
      <c r="K173" s="13"/>
      <c r="L173" s="14"/>
      <c r="M173" s="150"/>
      <c r="N173" s="151"/>
      <c r="O173" s="41"/>
      <c r="P173" s="41"/>
      <c r="Q173" s="41"/>
      <c r="R173" s="41"/>
      <c r="S173" s="41"/>
      <c r="T173" s="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" t="s">
        <v>137</v>
      </c>
      <c r="AU173" s="2" t="s">
        <v>80</v>
      </c>
    </row>
    <row r="174" spans="1:65" s="17" customFormat="1" ht="21.75" customHeight="1" x14ac:dyDescent="0.15">
      <c r="A174" s="13"/>
      <c r="B174" s="135"/>
      <c r="C174" s="136" t="s">
        <v>249</v>
      </c>
      <c r="D174" s="136" t="s">
        <v>131</v>
      </c>
      <c r="E174" s="137" t="s">
        <v>250</v>
      </c>
      <c r="F174" s="138" t="s">
        <v>251</v>
      </c>
      <c r="G174" s="139" t="s">
        <v>242</v>
      </c>
      <c r="H174" s="140">
        <v>1</v>
      </c>
      <c r="I174" s="141"/>
      <c r="J174" s="141">
        <f>ROUND(I174*H174,2)</f>
        <v>0</v>
      </c>
      <c r="K174" s="138"/>
      <c r="L174" s="14"/>
      <c r="M174" s="142"/>
      <c r="N174" s="143" t="s">
        <v>38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6" t="s">
        <v>135</v>
      </c>
      <c r="AT174" s="146" t="s">
        <v>131</v>
      </c>
      <c r="AU174" s="146" t="s">
        <v>80</v>
      </c>
      <c r="AY174" s="2" t="s">
        <v>130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2" t="s">
        <v>80</v>
      </c>
      <c r="BK174" s="147">
        <f>ROUND(I174*H174,2)</f>
        <v>0</v>
      </c>
      <c r="BL174" s="2" t="s">
        <v>135</v>
      </c>
      <c r="BM174" s="146" t="s">
        <v>252</v>
      </c>
    </row>
    <row r="175" spans="1:65" s="17" customFormat="1" ht="36" x14ac:dyDescent="0.15">
      <c r="A175" s="13"/>
      <c r="B175" s="14"/>
      <c r="C175" s="13"/>
      <c r="D175" s="148" t="s">
        <v>137</v>
      </c>
      <c r="E175" s="13"/>
      <c r="F175" s="149" t="s">
        <v>253</v>
      </c>
      <c r="G175" s="13"/>
      <c r="H175" s="13"/>
      <c r="I175" s="13"/>
      <c r="J175" s="13"/>
      <c r="K175" s="13"/>
      <c r="L175" s="14"/>
      <c r="M175" s="150"/>
      <c r="N175" s="151"/>
      <c r="O175" s="41"/>
      <c r="P175" s="41"/>
      <c r="Q175" s="41"/>
      <c r="R175" s="41"/>
      <c r="S175" s="41"/>
      <c r="T175" s="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" t="s">
        <v>137</v>
      </c>
      <c r="AU175" s="2" t="s">
        <v>80</v>
      </c>
    </row>
    <row r="176" spans="1:65" s="124" customFormat="1" ht="25.9" customHeight="1" x14ac:dyDescent="0.2">
      <c r="B176" s="125"/>
      <c r="D176" s="126" t="s">
        <v>72</v>
      </c>
      <c r="E176" s="127" t="s">
        <v>254</v>
      </c>
      <c r="F176" s="127" t="s">
        <v>255</v>
      </c>
      <c r="J176" s="128">
        <f>BK176</f>
        <v>0</v>
      </c>
      <c r="L176" s="125"/>
      <c r="M176" s="129"/>
      <c r="N176" s="130"/>
      <c r="O176" s="130"/>
      <c r="P176" s="131">
        <f>SUM(P177:P178)</f>
        <v>8.5000000000000006E-2</v>
      </c>
      <c r="Q176" s="130"/>
      <c r="R176" s="131">
        <f>SUM(R177:R178)</f>
        <v>0</v>
      </c>
      <c r="S176" s="130"/>
      <c r="T176" s="132">
        <f>SUM(T177:T178)</f>
        <v>0</v>
      </c>
      <c r="AR176" s="126" t="s">
        <v>82</v>
      </c>
      <c r="AT176" s="133" t="s">
        <v>72</v>
      </c>
      <c r="AU176" s="133" t="s">
        <v>73</v>
      </c>
      <c r="AY176" s="126" t="s">
        <v>130</v>
      </c>
      <c r="BK176" s="134">
        <f>SUM(BK177:BK178)</f>
        <v>0</v>
      </c>
    </row>
    <row r="177" spans="1:65" s="17" customFormat="1" ht="16.5" customHeight="1" x14ac:dyDescent="0.15">
      <c r="A177" s="13"/>
      <c r="B177" s="135"/>
      <c r="C177" s="136" t="s">
        <v>256</v>
      </c>
      <c r="D177" s="136" t="s">
        <v>131</v>
      </c>
      <c r="E177" s="137" t="s">
        <v>257</v>
      </c>
      <c r="F177" s="138" t="s">
        <v>258</v>
      </c>
      <c r="G177" s="139" t="s">
        <v>242</v>
      </c>
      <c r="H177" s="140">
        <v>1</v>
      </c>
      <c r="I177" s="141"/>
      <c r="J177" s="141">
        <f>ROUND(I177*H177,2)</f>
        <v>0</v>
      </c>
      <c r="K177" s="138"/>
      <c r="L177" s="14"/>
      <c r="M177" s="142"/>
      <c r="N177" s="143" t="s">
        <v>38</v>
      </c>
      <c r="O177" s="144">
        <v>8.5000000000000006E-2</v>
      </c>
      <c r="P177" s="144">
        <f>O177*H177</f>
        <v>8.5000000000000006E-2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6" t="s">
        <v>135</v>
      </c>
      <c r="AT177" s="146" t="s">
        <v>131</v>
      </c>
      <c r="AU177" s="146" t="s">
        <v>80</v>
      </c>
      <c r="AY177" s="2" t="s">
        <v>130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2" t="s">
        <v>80</v>
      </c>
      <c r="BK177" s="147">
        <f>ROUND(I177*H177,2)</f>
        <v>0</v>
      </c>
      <c r="BL177" s="2" t="s">
        <v>135</v>
      </c>
      <c r="BM177" s="146" t="s">
        <v>259</v>
      </c>
    </row>
    <row r="178" spans="1:65" s="17" customFormat="1" ht="135" x14ac:dyDescent="0.15">
      <c r="A178" s="13"/>
      <c r="B178" s="14"/>
      <c r="C178" s="13"/>
      <c r="D178" s="148" t="s">
        <v>137</v>
      </c>
      <c r="E178" s="13"/>
      <c r="F178" s="149" t="s">
        <v>260</v>
      </c>
      <c r="G178" s="13"/>
      <c r="H178" s="13"/>
      <c r="I178" s="13"/>
      <c r="J178" s="13"/>
      <c r="K178" s="13"/>
      <c r="L178" s="14"/>
      <c r="M178" s="150"/>
      <c r="N178" s="151"/>
      <c r="O178" s="41"/>
      <c r="P178" s="41"/>
      <c r="Q178" s="41"/>
      <c r="R178" s="41"/>
      <c r="S178" s="41"/>
      <c r="T178" s="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137</v>
      </c>
      <c r="AU178" s="2" t="s">
        <v>80</v>
      </c>
    </row>
    <row r="179" spans="1:65" s="124" customFormat="1" ht="25.9" customHeight="1" x14ac:dyDescent="0.2">
      <c r="B179" s="125"/>
      <c r="D179" s="126" t="s">
        <v>72</v>
      </c>
      <c r="E179" s="127" t="s">
        <v>261</v>
      </c>
      <c r="F179" s="127" t="s">
        <v>262</v>
      </c>
      <c r="J179" s="128">
        <f>BK179</f>
        <v>0</v>
      </c>
      <c r="L179" s="125"/>
      <c r="M179" s="129"/>
      <c r="N179" s="130"/>
      <c r="O179" s="130"/>
      <c r="P179" s="131">
        <f>SUM(P180:P191)</f>
        <v>86</v>
      </c>
      <c r="Q179" s="130"/>
      <c r="R179" s="131">
        <f>SUM(R180:R191)</f>
        <v>0</v>
      </c>
      <c r="S179" s="130"/>
      <c r="T179" s="132">
        <f>SUM(T180:T191)</f>
        <v>0</v>
      </c>
      <c r="AR179" s="126" t="s">
        <v>150</v>
      </c>
      <c r="AT179" s="133" t="s">
        <v>72</v>
      </c>
      <c r="AU179" s="133" t="s">
        <v>73</v>
      </c>
      <c r="AY179" s="126" t="s">
        <v>130</v>
      </c>
      <c r="BK179" s="134">
        <f>SUM(BK180:BK191)</f>
        <v>0</v>
      </c>
    </row>
    <row r="180" spans="1:65" s="17" customFormat="1" ht="16.5" customHeight="1" x14ac:dyDescent="0.15">
      <c r="A180" s="13"/>
      <c r="B180" s="135"/>
      <c r="C180" s="136" t="s">
        <v>263</v>
      </c>
      <c r="D180" s="136" t="s">
        <v>131</v>
      </c>
      <c r="E180" s="137" t="s">
        <v>264</v>
      </c>
      <c r="F180" s="138" t="s">
        <v>265</v>
      </c>
      <c r="G180" s="139" t="s">
        <v>266</v>
      </c>
      <c r="H180" s="140">
        <v>30</v>
      </c>
      <c r="I180" s="141"/>
      <c r="J180" s="141">
        <f>ROUND(I180*H180,2)</f>
        <v>0</v>
      </c>
      <c r="K180" s="138" t="s">
        <v>267</v>
      </c>
      <c r="L180" s="14"/>
      <c r="M180" s="142"/>
      <c r="N180" s="143" t="s">
        <v>38</v>
      </c>
      <c r="O180" s="144">
        <v>1</v>
      </c>
      <c r="P180" s="144">
        <f>O180*H180</f>
        <v>30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6" t="s">
        <v>268</v>
      </c>
      <c r="AT180" s="146" t="s">
        <v>131</v>
      </c>
      <c r="AU180" s="146" t="s">
        <v>80</v>
      </c>
      <c r="AY180" s="2" t="s">
        <v>130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2" t="s">
        <v>80</v>
      </c>
      <c r="BK180" s="147">
        <f>ROUND(I180*H180,2)</f>
        <v>0</v>
      </c>
      <c r="BL180" s="2" t="s">
        <v>268</v>
      </c>
      <c r="BM180" s="146" t="s">
        <v>269</v>
      </c>
    </row>
    <row r="181" spans="1:65" s="17" customFormat="1" ht="63" x14ac:dyDescent="0.15">
      <c r="A181" s="13"/>
      <c r="B181" s="14"/>
      <c r="C181" s="13"/>
      <c r="D181" s="148" t="s">
        <v>137</v>
      </c>
      <c r="E181" s="13"/>
      <c r="F181" s="149" t="s">
        <v>270</v>
      </c>
      <c r="G181" s="13"/>
      <c r="H181" s="13"/>
      <c r="I181" s="13"/>
      <c r="J181" s="13"/>
      <c r="K181" s="13"/>
      <c r="L181" s="14"/>
      <c r="M181" s="150"/>
      <c r="N181" s="151"/>
      <c r="O181" s="41"/>
      <c r="P181" s="41"/>
      <c r="Q181" s="41"/>
      <c r="R181" s="41"/>
      <c r="S181" s="41"/>
      <c r="T181" s="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" t="s">
        <v>137</v>
      </c>
      <c r="AU181" s="2" t="s">
        <v>80</v>
      </c>
    </row>
    <row r="182" spans="1:65" s="152" customFormat="1" x14ac:dyDescent="0.15">
      <c r="B182" s="153"/>
      <c r="D182" s="148" t="s">
        <v>139</v>
      </c>
      <c r="E182" s="154"/>
      <c r="F182" s="155" t="s">
        <v>271</v>
      </c>
      <c r="H182" s="156">
        <v>30</v>
      </c>
      <c r="L182" s="153"/>
      <c r="M182" s="157"/>
      <c r="N182" s="158"/>
      <c r="O182" s="158"/>
      <c r="P182" s="158"/>
      <c r="Q182" s="158"/>
      <c r="R182" s="158"/>
      <c r="S182" s="158"/>
      <c r="T182" s="159"/>
      <c r="AT182" s="154" t="s">
        <v>139</v>
      </c>
      <c r="AU182" s="154" t="s">
        <v>80</v>
      </c>
      <c r="AV182" s="152" t="s">
        <v>82</v>
      </c>
      <c r="AW182" s="152" t="s">
        <v>29</v>
      </c>
      <c r="AX182" s="152" t="s">
        <v>80</v>
      </c>
      <c r="AY182" s="154" t="s">
        <v>130</v>
      </c>
    </row>
    <row r="183" spans="1:65" s="17" customFormat="1" ht="16.5" customHeight="1" x14ac:dyDescent="0.15">
      <c r="A183" s="13"/>
      <c r="B183" s="135"/>
      <c r="C183" s="136" t="s">
        <v>272</v>
      </c>
      <c r="D183" s="136" t="s">
        <v>131</v>
      </c>
      <c r="E183" s="137" t="s">
        <v>273</v>
      </c>
      <c r="F183" s="138" t="s">
        <v>274</v>
      </c>
      <c r="G183" s="139" t="s">
        <v>266</v>
      </c>
      <c r="H183" s="140">
        <v>16</v>
      </c>
      <c r="I183" s="141"/>
      <c r="J183" s="141">
        <f>ROUND(I183*H183,2)</f>
        <v>0</v>
      </c>
      <c r="K183" s="138" t="s">
        <v>267</v>
      </c>
      <c r="L183" s="14"/>
      <c r="M183" s="142"/>
      <c r="N183" s="143" t="s">
        <v>38</v>
      </c>
      <c r="O183" s="144">
        <v>1</v>
      </c>
      <c r="P183" s="144">
        <f>O183*H183</f>
        <v>16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46" t="s">
        <v>268</v>
      </c>
      <c r="AT183" s="146" t="s">
        <v>131</v>
      </c>
      <c r="AU183" s="146" t="s">
        <v>80</v>
      </c>
      <c r="AY183" s="2" t="s">
        <v>130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2" t="s">
        <v>80</v>
      </c>
      <c r="BK183" s="147">
        <f>ROUND(I183*H183,2)</f>
        <v>0</v>
      </c>
      <c r="BL183" s="2" t="s">
        <v>268</v>
      </c>
      <c r="BM183" s="146" t="s">
        <v>275</v>
      </c>
    </row>
    <row r="184" spans="1:65" s="17" customFormat="1" ht="27" x14ac:dyDescent="0.15">
      <c r="A184" s="13"/>
      <c r="B184" s="14"/>
      <c r="C184" s="13"/>
      <c r="D184" s="148" t="s">
        <v>137</v>
      </c>
      <c r="E184" s="13"/>
      <c r="F184" s="149" t="s">
        <v>276</v>
      </c>
      <c r="G184" s="13"/>
      <c r="H184" s="13"/>
      <c r="I184" s="13"/>
      <c r="J184" s="13"/>
      <c r="K184" s="13"/>
      <c r="L184" s="14"/>
      <c r="M184" s="150"/>
      <c r="N184" s="151"/>
      <c r="O184" s="41"/>
      <c r="P184" s="41"/>
      <c r="Q184" s="41"/>
      <c r="R184" s="41"/>
      <c r="S184" s="41"/>
      <c r="T184" s="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" t="s">
        <v>137</v>
      </c>
      <c r="AU184" s="2" t="s">
        <v>80</v>
      </c>
    </row>
    <row r="185" spans="1:65" s="152" customFormat="1" x14ac:dyDescent="0.15">
      <c r="B185" s="153"/>
      <c r="D185" s="148" t="s">
        <v>139</v>
      </c>
      <c r="E185" s="154"/>
      <c r="F185" s="155" t="s">
        <v>135</v>
      </c>
      <c r="H185" s="156">
        <v>16</v>
      </c>
      <c r="L185" s="153"/>
      <c r="M185" s="157"/>
      <c r="N185" s="158"/>
      <c r="O185" s="158"/>
      <c r="P185" s="158"/>
      <c r="Q185" s="158"/>
      <c r="R185" s="158"/>
      <c r="S185" s="158"/>
      <c r="T185" s="159"/>
      <c r="AT185" s="154" t="s">
        <v>139</v>
      </c>
      <c r="AU185" s="154" t="s">
        <v>80</v>
      </c>
      <c r="AV185" s="152" t="s">
        <v>82</v>
      </c>
      <c r="AW185" s="152" t="s">
        <v>29</v>
      </c>
      <c r="AX185" s="152" t="s">
        <v>80</v>
      </c>
      <c r="AY185" s="154" t="s">
        <v>130</v>
      </c>
    </row>
    <row r="186" spans="1:65" s="17" customFormat="1" ht="16.5" customHeight="1" x14ac:dyDescent="0.15">
      <c r="A186" s="13"/>
      <c r="B186" s="135"/>
      <c r="C186" s="136" t="s">
        <v>277</v>
      </c>
      <c r="D186" s="136" t="s">
        <v>131</v>
      </c>
      <c r="E186" s="137" t="s">
        <v>278</v>
      </c>
      <c r="F186" s="138" t="s">
        <v>279</v>
      </c>
      <c r="G186" s="139" t="s">
        <v>266</v>
      </c>
      <c r="H186" s="140">
        <v>16</v>
      </c>
      <c r="I186" s="141"/>
      <c r="J186" s="141">
        <f>ROUND(I186*H186,2)</f>
        <v>0</v>
      </c>
      <c r="K186" s="138" t="s">
        <v>267</v>
      </c>
      <c r="L186" s="14"/>
      <c r="M186" s="142"/>
      <c r="N186" s="143" t="s">
        <v>38</v>
      </c>
      <c r="O186" s="144">
        <v>1</v>
      </c>
      <c r="P186" s="144">
        <f>O186*H186</f>
        <v>16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46" t="s">
        <v>268</v>
      </c>
      <c r="AT186" s="146" t="s">
        <v>131</v>
      </c>
      <c r="AU186" s="146" t="s">
        <v>80</v>
      </c>
      <c r="AY186" s="2" t="s">
        <v>130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2" t="s">
        <v>80</v>
      </c>
      <c r="BK186" s="147">
        <f>ROUND(I186*H186,2)</f>
        <v>0</v>
      </c>
      <c r="BL186" s="2" t="s">
        <v>268</v>
      </c>
      <c r="BM186" s="146" t="s">
        <v>280</v>
      </c>
    </row>
    <row r="187" spans="1:65" s="17" customFormat="1" ht="18" x14ac:dyDescent="0.15">
      <c r="A187" s="13"/>
      <c r="B187" s="14"/>
      <c r="C187" s="13"/>
      <c r="D187" s="148" t="s">
        <v>137</v>
      </c>
      <c r="E187" s="13"/>
      <c r="F187" s="149" t="s">
        <v>281</v>
      </c>
      <c r="G187" s="13"/>
      <c r="H187" s="13"/>
      <c r="I187" s="13"/>
      <c r="J187" s="13"/>
      <c r="K187" s="13"/>
      <c r="L187" s="14"/>
      <c r="M187" s="150"/>
      <c r="N187" s="151"/>
      <c r="O187" s="41"/>
      <c r="P187" s="41"/>
      <c r="Q187" s="41"/>
      <c r="R187" s="41"/>
      <c r="S187" s="41"/>
      <c r="T187" s="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" t="s">
        <v>137</v>
      </c>
      <c r="AU187" s="2" t="s">
        <v>80</v>
      </c>
    </row>
    <row r="188" spans="1:65" s="152" customFormat="1" x14ac:dyDescent="0.15">
      <c r="B188" s="153"/>
      <c r="D188" s="148" t="s">
        <v>139</v>
      </c>
      <c r="E188" s="154"/>
      <c r="F188" s="155" t="s">
        <v>135</v>
      </c>
      <c r="H188" s="156">
        <v>16</v>
      </c>
      <c r="L188" s="153"/>
      <c r="M188" s="157"/>
      <c r="N188" s="158"/>
      <c r="O188" s="158"/>
      <c r="P188" s="158"/>
      <c r="Q188" s="158"/>
      <c r="R188" s="158"/>
      <c r="S188" s="158"/>
      <c r="T188" s="159"/>
      <c r="AT188" s="154" t="s">
        <v>139</v>
      </c>
      <c r="AU188" s="154" t="s">
        <v>80</v>
      </c>
      <c r="AV188" s="152" t="s">
        <v>82</v>
      </c>
      <c r="AW188" s="152" t="s">
        <v>29</v>
      </c>
      <c r="AX188" s="152" t="s">
        <v>80</v>
      </c>
      <c r="AY188" s="154" t="s">
        <v>130</v>
      </c>
    </row>
    <row r="189" spans="1:65" s="17" customFormat="1" ht="21.75" customHeight="1" x14ac:dyDescent="0.15">
      <c r="A189" s="13"/>
      <c r="B189" s="135"/>
      <c r="C189" s="136" t="s">
        <v>282</v>
      </c>
      <c r="D189" s="136" t="s">
        <v>131</v>
      </c>
      <c r="E189" s="137" t="s">
        <v>283</v>
      </c>
      <c r="F189" s="138" t="s">
        <v>284</v>
      </c>
      <c r="G189" s="139" t="s">
        <v>266</v>
      </c>
      <c r="H189" s="140">
        <v>24</v>
      </c>
      <c r="I189" s="141"/>
      <c r="J189" s="141">
        <f>ROUND(I189*H189,2)</f>
        <v>0</v>
      </c>
      <c r="K189" s="138" t="s">
        <v>267</v>
      </c>
      <c r="L189" s="14"/>
      <c r="M189" s="142"/>
      <c r="N189" s="143" t="s">
        <v>38</v>
      </c>
      <c r="O189" s="144">
        <v>1</v>
      </c>
      <c r="P189" s="144">
        <f>O189*H189</f>
        <v>24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46" t="s">
        <v>268</v>
      </c>
      <c r="AT189" s="146" t="s">
        <v>131</v>
      </c>
      <c r="AU189" s="146" t="s">
        <v>80</v>
      </c>
      <c r="AY189" s="2" t="s">
        <v>130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2" t="s">
        <v>80</v>
      </c>
      <c r="BK189" s="147">
        <f>ROUND(I189*H189,2)</f>
        <v>0</v>
      </c>
      <c r="BL189" s="2" t="s">
        <v>268</v>
      </c>
      <c r="BM189" s="146" t="s">
        <v>285</v>
      </c>
    </row>
    <row r="190" spans="1:65" s="17" customFormat="1" ht="72" x14ac:dyDescent="0.15">
      <c r="A190" s="13"/>
      <c r="B190" s="14"/>
      <c r="C190" s="13"/>
      <c r="D190" s="148" t="s">
        <v>137</v>
      </c>
      <c r="E190" s="13"/>
      <c r="F190" s="149" t="s">
        <v>286</v>
      </c>
      <c r="G190" s="13"/>
      <c r="H190" s="13"/>
      <c r="I190" s="13"/>
      <c r="J190" s="13"/>
      <c r="K190" s="13"/>
      <c r="L190" s="14"/>
      <c r="M190" s="150"/>
      <c r="N190" s="151"/>
      <c r="O190" s="41"/>
      <c r="P190" s="41"/>
      <c r="Q190" s="41"/>
      <c r="R190" s="41"/>
      <c r="S190" s="41"/>
      <c r="T190" s="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" t="s">
        <v>137</v>
      </c>
      <c r="AU190" s="2" t="s">
        <v>80</v>
      </c>
    </row>
    <row r="191" spans="1:65" s="152" customFormat="1" x14ac:dyDescent="0.15">
      <c r="B191" s="153"/>
      <c r="D191" s="148" t="s">
        <v>139</v>
      </c>
      <c r="E191" s="154"/>
      <c r="F191" s="155" t="s">
        <v>244</v>
      </c>
      <c r="H191" s="156">
        <v>24</v>
      </c>
      <c r="L191" s="153"/>
      <c r="M191" s="157"/>
      <c r="N191" s="158"/>
      <c r="O191" s="158"/>
      <c r="P191" s="158"/>
      <c r="Q191" s="158"/>
      <c r="R191" s="158"/>
      <c r="S191" s="158"/>
      <c r="T191" s="159"/>
      <c r="AT191" s="154" t="s">
        <v>139</v>
      </c>
      <c r="AU191" s="154" t="s">
        <v>80</v>
      </c>
      <c r="AV191" s="152" t="s">
        <v>82</v>
      </c>
      <c r="AW191" s="152" t="s">
        <v>29</v>
      </c>
      <c r="AX191" s="152" t="s">
        <v>80</v>
      </c>
      <c r="AY191" s="154" t="s">
        <v>130</v>
      </c>
    </row>
    <row r="192" spans="1:65" s="124" customFormat="1" ht="25.9" customHeight="1" x14ac:dyDescent="0.2">
      <c r="B192" s="125"/>
      <c r="D192" s="126" t="s">
        <v>72</v>
      </c>
      <c r="E192" s="127" t="s">
        <v>287</v>
      </c>
      <c r="F192" s="127" t="s">
        <v>288</v>
      </c>
      <c r="J192" s="128">
        <f>BK192</f>
        <v>0</v>
      </c>
      <c r="L192" s="125"/>
      <c r="M192" s="129"/>
      <c r="N192" s="130"/>
      <c r="O192" s="130"/>
      <c r="P192" s="131">
        <f>SUM(P193:P198)</f>
        <v>0</v>
      </c>
      <c r="Q192" s="130"/>
      <c r="R192" s="131">
        <f>SUM(R193:R198)</f>
        <v>0</v>
      </c>
      <c r="S192" s="130"/>
      <c r="T192" s="132">
        <f>SUM(T193:T198)</f>
        <v>0</v>
      </c>
      <c r="AR192" s="126" t="s">
        <v>153</v>
      </c>
      <c r="AT192" s="133" t="s">
        <v>72</v>
      </c>
      <c r="AU192" s="133" t="s">
        <v>73</v>
      </c>
      <c r="AY192" s="126" t="s">
        <v>130</v>
      </c>
      <c r="BK192" s="134">
        <f>SUM(BK193:BK198)</f>
        <v>0</v>
      </c>
    </row>
    <row r="193" spans="1:65" s="17" customFormat="1" ht="16.5" customHeight="1" x14ac:dyDescent="0.15">
      <c r="A193" s="13"/>
      <c r="B193" s="135"/>
      <c r="C193" s="136" t="s">
        <v>289</v>
      </c>
      <c r="D193" s="136" t="s">
        <v>131</v>
      </c>
      <c r="E193" s="137" t="s">
        <v>290</v>
      </c>
      <c r="F193" s="138" t="s">
        <v>291</v>
      </c>
      <c r="G193" s="139" t="s">
        <v>292</v>
      </c>
      <c r="H193" s="140">
        <v>1</v>
      </c>
      <c r="I193" s="141"/>
      <c r="J193" s="141">
        <f>ROUND(I193*H193,2)</f>
        <v>0</v>
      </c>
      <c r="K193" s="138"/>
      <c r="L193" s="14"/>
      <c r="M193" s="142"/>
      <c r="N193" s="143" t="s">
        <v>38</v>
      </c>
      <c r="O193" s="144">
        <v>0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46" t="s">
        <v>293</v>
      </c>
      <c r="AT193" s="146" t="s">
        <v>131</v>
      </c>
      <c r="AU193" s="146" t="s">
        <v>80</v>
      </c>
      <c r="AY193" s="2" t="s">
        <v>130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2" t="s">
        <v>80</v>
      </c>
      <c r="BK193" s="147">
        <f>ROUND(I193*H193,2)</f>
        <v>0</v>
      </c>
      <c r="BL193" s="2" t="s">
        <v>293</v>
      </c>
      <c r="BM193" s="146" t="s">
        <v>294</v>
      </c>
    </row>
    <row r="194" spans="1:65" s="17" customFormat="1" ht="27" x14ac:dyDescent="0.15">
      <c r="A194" s="13"/>
      <c r="B194" s="14"/>
      <c r="C194" s="13"/>
      <c r="D194" s="148" t="s">
        <v>137</v>
      </c>
      <c r="E194" s="13"/>
      <c r="F194" s="149" t="s">
        <v>295</v>
      </c>
      <c r="G194" s="13"/>
      <c r="H194" s="13"/>
      <c r="I194" s="13"/>
      <c r="J194" s="13"/>
      <c r="K194" s="13"/>
      <c r="L194" s="14"/>
      <c r="M194" s="150"/>
      <c r="N194" s="151"/>
      <c r="O194" s="41"/>
      <c r="P194" s="41"/>
      <c r="Q194" s="41"/>
      <c r="R194" s="41"/>
      <c r="S194" s="41"/>
      <c r="T194" s="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" t="s">
        <v>137</v>
      </c>
      <c r="AU194" s="2" t="s">
        <v>80</v>
      </c>
    </row>
    <row r="195" spans="1:65" s="17" customFormat="1" ht="16.5" customHeight="1" x14ac:dyDescent="0.15">
      <c r="A195" s="13"/>
      <c r="B195" s="135"/>
      <c r="C195" s="136" t="s">
        <v>296</v>
      </c>
      <c r="D195" s="136" t="s">
        <v>131</v>
      </c>
      <c r="E195" s="137" t="s">
        <v>297</v>
      </c>
      <c r="F195" s="138" t="s">
        <v>298</v>
      </c>
      <c r="G195" s="139" t="s">
        <v>292</v>
      </c>
      <c r="H195" s="140">
        <v>1</v>
      </c>
      <c r="I195" s="141"/>
      <c r="J195" s="141">
        <f>ROUND(I195*H195,2)</f>
        <v>0</v>
      </c>
      <c r="K195" s="138"/>
      <c r="L195" s="14"/>
      <c r="M195" s="142"/>
      <c r="N195" s="143" t="s">
        <v>38</v>
      </c>
      <c r="O195" s="144">
        <v>0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46" t="s">
        <v>293</v>
      </c>
      <c r="AT195" s="146" t="s">
        <v>131</v>
      </c>
      <c r="AU195" s="146" t="s">
        <v>80</v>
      </c>
      <c r="AY195" s="2" t="s">
        <v>130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2" t="s">
        <v>80</v>
      </c>
      <c r="BK195" s="147">
        <f>ROUND(I195*H195,2)</f>
        <v>0</v>
      </c>
      <c r="BL195" s="2" t="s">
        <v>293</v>
      </c>
      <c r="BM195" s="146" t="s">
        <v>299</v>
      </c>
    </row>
    <row r="196" spans="1:65" s="17" customFormat="1" ht="18" x14ac:dyDescent="0.15">
      <c r="A196" s="13"/>
      <c r="B196" s="14"/>
      <c r="C196" s="13"/>
      <c r="D196" s="148" t="s">
        <v>137</v>
      </c>
      <c r="E196" s="13"/>
      <c r="F196" s="149" t="s">
        <v>300</v>
      </c>
      <c r="G196" s="13"/>
      <c r="H196" s="13"/>
      <c r="I196" s="13"/>
      <c r="J196" s="13"/>
      <c r="K196" s="13"/>
      <c r="L196" s="14"/>
      <c r="M196" s="150"/>
      <c r="N196" s="151"/>
      <c r="O196" s="41"/>
      <c r="P196" s="41"/>
      <c r="Q196" s="41"/>
      <c r="R196" s="41"/>
      <c r="S196" s="41"/>
      <c r="T196" s="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" t="s">
        <v>137</v>
      </c>
      <c r="AU196" s="2" t="s">
        <v>80</v>
      </c>
    </row>
    <row r="197" spans="1:65" s="17" customFormat="1" ht="16.5" customHeight="1" x14ac:dyDescent="0.15">
      <c r="A197" s="13"/>
      <c r="B197" s="135"/>
      <c r="C197" s="136" t="s">
        <v>301</v>
      </c>
      <c r="D197" s="136" t="s">
        <v>131</v>
      </c>
      <c r="E197" s="137" t="s">
        <v>302</v>
      </c>
      <c r="F197" s="138" t="s">
        <v>303</v>
      </c>
      <c r="G197" s="139" t="s">
        <v>292</v>
      </c>
      <c r="H197" s="140">
        <v>1</v>
      </c>
      <c r="I197" s="141"/>
      <c r="J197" s="141">
        <f>ROUND(I197*H197,2)</f>
        <v>0</v>
      </c>
      <c r="K197" s="138"/>
      <c r="L197" s="14"/>
      <c r="M197" s="142"/>
      <c r="N197" s="143" t="s">
        <v>38</v>
      </c>
      <c r="O197" s="144">
        <v>0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46" t="s">
        <v>293</v>
      </c>
      <c r="AT197" s="146" t="s">
        <v>131</v>
      </c>
      <c r="AU197" s="146" t="s">
        <v>80</v>
      </c>
      <c r="AY197" s="2" t="s">
        <v>130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2" t="s">
        <v>80</v>
      </c>
      <c r="BK197" s="147">
        <f>ROUND(I197*H197,2)</f>
        <v>0</v>
      </c>
      <c r="BL197" s="2" t="s">
        <v>293</v>
      </c>
      <c r="BM197" s="146" t="s">
        <v>304</v>
      </c>
    </row>
    <row r="198" spans="1:65" s="17" customFormat="1" ht="36" x14ac:dyDescent="0.15">
      <c r="A198" s="13"/>
      <c r="B198" s="14"/>
      <c r="C198" s="13"/>
      <c r="D198" s="148" t="s">
        <v>137</v>
      </c>
      <c r="E198" s="13"/>
      <c r="F198" s="149" t="s">
        <v>305</v>
      </c>
      <c r="G198" s="13"/>
      <c r="H198" s="13"/>
      <c r="I198" s="13"/>
      <c r="J198" s="13"/>
      <c r="K198" s="13"/>
      <c r="L198" s="14"/>
      <c r="M198" s="160"/>
      <c r="N198" s="161"/>
      <c r="O198" s="162"/>
      <c r="P198" s="162"/>
      <c r="Q198" s="162"/>
      <c r="R198" s="162"/>
      <c r="S198" s="162"/>
      <c r="T198" s="1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" t="s">
        <v>137</v>
      </c>
      <c r="AU198" s="2" t="s">
        <v>80</v>
      </c>
    </row>
    <row r="199" spans="1:65" s="17" customFormat="1" ht="6.95" customHeight="1" x14ac:dyDescent="0.15">
      <c r="A199" s="13"/>
      <c r="B199" s="29"/>
      <c r="C199" s="30"/>
      <c r="D199" s="30"/>
      <c r="E199" s="30"/>
      <c r="F199" s="30"/>
      <c r="G199" s="30"/>
      <c r="H199" s="30"/>
      <c r="I199" s="30"/>
      <c r="J199" s="30"/>
      <c r="K199" s="30"/>
      <c r="L199" s="14"/>
      <c r="M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</row>
  </sheetData>
  <sheetProtection password="E785" sheet="1" objects="1" scenarios="1"/>
  <autoFilter ref="C123:K198"/>
  <mergeCells count="12">
    <mergeCell ref="E114:H114"/>
    <mergeCell ref="E116:H116"/>
    <mergeCell ref="E29:H29"/>
    <mergeCell ref="E85:H85"/>
    <mergeCell ref="E87:H87"/>
    <mergeCell ref="E89:H89"/>
    <mergeCell ref="E112:H112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3"/>
  <sheetViews>
    <sheetView showGridLines="0" topLeftCell="A151" zoomScaleNormal="100" workbookViewId="0">
      <selection activeCell="I161" sqref="I161"/>
    </sheetView>
  </sheetViews>
  <sheetFormatPr defaultRowHeight="10.5" x14ac:dyDescent="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90.16406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1:46" x14ac:dyDescent="0.15">
      <c r="A1" s="83"/>
    </row>
    <row r="2" spans="1:46" ht="36.950000000000003" customHeight="1" x14ac:dyDescent="0.15">
      <c r="L2" s="182" t="s">
        <v>4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2" t="s">
        <v>90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5" customHeight="1" x14ac:dyDescent="0.15">
      <c r="B4" s="5"/>
      <c r="D4" s="6" t="s">
        <v>100</v>
      </c>
      <c r="L4" s="5"/>
      <c r="M4" s="84" t="s">
        <v>9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13</v>
      </c>
      <c r="L6" s="5"/>
    </row>
    <row r="7" spans="1:46" ht="23.25" customHeight="1" x14ac:dyDescent="0.15">
      <c r="B7" s="5"/>
      <c r="E7" s="207" t="str">
        <f>'Rekapitulace stavby'!K6</f>
        <v>Realizace úspor energie - MS U Stadionu 602, Česká Třebová U Stadionu 602, 560 02 Česká Třebová</v>
      </c>
      <c r="F7" s="207"/>
      <c r="G7" s="207"/>
      <c r="H7" s="207"/>
      <c r="L7" s="5"/>
    </row>
    <row r="8" spans="1:46" ht="12" customHeight="1" x14ac:dyDescent="0.15">
      <c r="B8" s="5"/>
      <c r="D8" s="10" t="s">
        <v>101</v>
      </c>
      <c r="L8" s="5"/>
    </row>
    <row r="9" spans="1:46" s="17" customFormat="1" ht="16.5" customHeight="1" x14ac:dyDescent="0.15">
      <c r="A9" s="13"/>
      <c r="B9" s="14"/>
      <c r="C9" s="13"/>
      <c r="D9" s="13"/>
      <c r="E9" s="207" t="s">
        <v>102</v>
      </c>
      <c r="F9" s="207"/>
      <c r="G9" s="207"/>
      <c r="H9" s="207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 x14ac:dyDescent="0.15">
      <c r="A10" s="13"/>
      <c r="B10" s="14"/>
      <c r="C10" s="13"/>
      <c r="D10" s="10" t="s">
        <v>103</v>
      </c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 x14ac:dyDescent="0.15">
      <c r="A11" s="13"/>
      <c r="B11" s="14"/>
      <c r="C11" s="13"/>
      <c r="D11" s="13"/>
      <c r="E11" s="192" t="s">
        <v>306</v>
      </c>
      <c r="F11" s="192"/>
      <c r="G11" s="192"/>
      <c r="H11" s="192"/>
      <c r="I11" s="13"/>
      <c r="J11" s="13"/>
      <c r="K11" s="13"/>
      <c r="L11" s="24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x14ac:dyDescent="0.15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24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 x14ac:dyDescent="0.15">
      <c r="A13" s="13"/>
      <c r="B13" s="14"/>
      <c r="C13" s="13"/>
      <c r="D13" s="10" t="s">
        <v>15</v>
      </c>
      <c r="E13" s="13"/>
      <c r="F13" s="11"/>
      <c r="G13" s="13"/>
      <c r="H13" s="13"/>
      <c r="I13" s="10" t="s">
        <v>16</v>
      </c>
      <c r="J13" s="11"/>
      <c r="K13" s="13"/>
      <c r="L13" s="24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15">
      <c r="A14" s="13"/>
      <c r="B14" s="14"/>
      <c r="C14" s="13"/>
      <c r="D14" s="10" t="s">
        <v>17</v>
      </c>
      <c r="E14" s="13"/>
      <c r="F14" s="11" t="s">
        <v>18</v>
      </c>
      <c r="G14" s="13"/>
      <c r="H14" s="13"/>
      <c r="I14" s="10" t="s">
        <v>19</v>
      </c>
      <c r="J14" s="85" t="str">
        <f>'Rekapitulace stavby'!AN8</f>
        <v>11. 2. 2020</v>
      </c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9" customHeight="1" x14ac:dyDescent="0.15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 x14ac:dyDescent="0.15">
      <c r="A16" s="13"/>
      <c r="B16" s="14"/>
      <c r="C16" s="13"/>
      <c r="D16" s="10" t="s">
        <v>21</v>
      </c>
      <c r="E16" s="13"/>
      <c r="F16" s="13"/>
      <c r="G16" s="13"/>
      <c r="H16" s="13"/>
      <c r="I16" s="10" t="s">
        <v>22</v>
      </c>
      <c r="J16" s="11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 x14ac:dyDescent="0.15">
      <c r="A17" s="13"/>
      <c r="B17" s="14"/>
      <c r="C17" s="13"/>
      <c r="D17" s="13"/>
      <c r="E17" s="11" t="s">
        <v>23</v>
      </c>
      <c r="F17" s="13"/>
      <c r="G17" s="13"/>
      <c r="H17" s="13"/>
      <c r="I17" s="10" t="s">
        <v>24</v>
      </c>
      <c r="J17" s="11"/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5" customHeight="1" x14ac:dyDescent="0.15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 x14ac:dyDescent="0.15">
      <c r="A19" s="13"/>
      <c r="B19" s="14"/>
      <c r="C19" s="13"/>
      <c r="D19" s="10" t="s">
        <v>25</v>
      </c>
      <c r="E19" s="13"/>
      <c r="F19" s="13"/>
      <c r="G19" s="13"/>
      <c r="H19" s="13"/>
      <c r="I19" s="10" t="s">
        <v>22</v>
      </c>
      <c r="J19" s="11">
        <f>'Rekapitulace stavby'!AN13</f>
        <v>0</v>
      </c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 x14ac:dyDescent="0.15">
      <c r="A20" s="13"/>
      <c r="B20" s="14"/>
      <c r="C20" s="13"/>
      <c r="D20" s="13"/>
      <c r="E20" s="183" t="str">
        <f>'Rekapitulace stavby'!E14</f>
        <v xml:space="preserve"> </v>
      </c>
      <c r="F20" s="183"/>
      <c r="G20" s="183"/>
      <c r="H20" s="183"/>
      <c r="I20" s="10" t="s">
        <v>24</v>
      </c>
      <c r="J20" s="11">
        <f>'Rekapitulace stavby'!AN14</f>
        <v>0</v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5" customHeight="1" x14ac:dyDescent="0.1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 x14ac:dyDescent="0.15">
      <c r="A22" s="13"/>
      <c r="B22" s="14"/>
      <c r="C22" s="13"/>
      <c r="D22" s="10" t="s">
        <v>27</v>
      </c>
      <c r="E22" s="13"/>
      <c r="F22" s="13"/>
      <c r="G22" s="13"/>
      <c r="H22" s="13"/>
      <c r="I22" s="10" t="s">
        <v>22</v>
      </c>
      <c r="J22" s="11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 x14ac:dyDescent="0.15">
      <c r="A23" s="13"/>
      <c r="B23" s="14"/>
      <c r="C23" s="13"/>
      <c r="D23" s="13"/>
      <c r="E23" s="11" t="s">
        <v>28</v>
      </c>
      <c r="F23" s="13"/>
      <c r="G23" s="13"/>
      <c r="H23" s="13"/>
      <c r="I23" s="10" t="s">
        <v>24</v>
      </c>
      <c r="J23" s="11"/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5" customHeight="1" x14ac:dyDescent="0.15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 x14ac:dyDescent="0.15">
      <c r="A25" s="13"/>
      <c r="B25" s="14"/>
      <c r="C25" s="13"/>
      <c r="D25" s="10" t="s">
        <v>30</v>
      </c>
      <c r="E25" s="13"/>
      <c r="F25" s="13"/>
      <c r="G25" s="13"/>
      <c r="H25" s="13"/>
      <c r="I25" s="10" t="s">
        <v>22</v>
      </c>
      <c r="J25" s="11" t="str">
        <f>IF('Rekapitulace stavby'!AN19="","",'Rekapitulace stavby'!AN19)</f>
        <v/>
      </c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 x14ac:dyDescent="0.15">
      <c r="A26" s="13"/>
      <c r="B26" s="14"/>
      <c r="C26" s="13"/>
      <c r="D26" s="13"/>
      <c r="E26" s="11" t="str">
        <f>IF('Rekapitulace stavby'!E20="","",'Rekapitulace stavby'!E20)</f>
        <v xml:space="preserve"> </v>
      </c>
      <c r="F26" s="13"/>
      <c r="G26" s="13"/>
      <c r="H26" s="13"/>
      <c r="I26" s="10" t="s">
        <v>24</v>
      </c>
      <c r="J26" s="11" t="str">
        <f>IF('Rekapitulace stavby'!AN20="","",'Rekapitulace stavby'!AN20)</f>
        <v/>
      </c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5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24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 x14ac:dyDescent="0.15">
      <c r="A28" s="13"/>
      <c r="B28" s="14"/>
      <c r="C28" s="13"/>
      <c r="D28" s="10" t="s">
        <v>31</v>
      </c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9" customFormat="1" ht="274.5" customHeight="1" x14ac:dyDescent="0.15">
      <c r="A29" s="86"/>
      <c r="B29" s="87"/>
      <c r="C29" s="86"/>
      <c r="D29" s="86"/>
      <c r="E29" s="185" t="s">
        <v>105</v>
      </c>
      <c r="F29" s="185"/>
      <c r="G29" s="185"/>
      <c r="H29" s="185"/>
      <c r="I29" s="86"/>
      <c r="J29" s="86"/>
      <c r="K29" s="86"/>
      <c r="L29" s="88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</row>
    <row r="30" spans="1:31" s="17" customFormat="1" ht="6.95" customHeight="1" x14ac:dyDescent="0.15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15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35" customHeight="1" x14ac:dyDescent="0.15">
      <c r="A32" s="13"/>
      <c r="B32" s="14"/>
      <c r="C32" s="13"/>
      <c r="D32" s="90" t="s">
        <v>33</v>
      </c>
      <c r="E32" s="13"/>
      <c r="F32" s="13"/>
      <c r="G32" s="13"/>
      <c r="H32" s="13"/>
      <c r="I32" s="13"/>
      <c r="J32" s="91">
        <f>ROUND(J124, 2)</f>
        <v>0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5" customHeight="1" x14ac:dyDescent="0.15">
      <c r="A33" s="13"/>
      <c r="B33" s="14"/>
      <c r="C33" s="13"/>
      <c r="D33" s="49"/>
      <c r="E33" s="49"/>
      <c r="F33" s="49"/>
      <c r="G33" s="49"/>
      <c r="H33" s="49"/>
      <c r="I33" s="49"/>
      <c r="J33" s="49"/>
      <c r="K33" s="49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15">
      <c r="A34" s="13"/>
      <c r="B34" s="14"/>
      <c r="C34" s="13"/>
      <c r="D34" s="13"/>
      <c r="E34" s="13"/>
      <c r="F34" s="92" t="s">
        <v>35</v>
      </c>
      <c r="G34" s="13"/>
      <c r="H34" s="13"/>
      <c r="I34" s="92" t="s">
        <v>34</v>
      </c>
      <c r="J34" s="92" t="s">
        <v>36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customHeight="1" x14ac:dyDescent="0.15">
      <c r="A35" s="13"/>
      <c r="B35" s="14"/>
      <c r="C35" s="13"/>
      <c r="D35" s="93" t="s">
        <v>37</v>
      </c>
      <c r="E35" s="10" t="s">
        <v>38</v>
      </c>
      <c r="F35" s="94">
        <f>ROUND((SUM(BE124:BE162)),  2)</f>
        <v>0</v>
      </c>
      <c r="G35" s="13"/>
      <c r="H35" s="13"/>
      <c r="I35" s="95">
        <v>0.21</v>
      </c>
      <c r="J35" s="94">
        <f>ROUND(((SUM(BE124:BE162))*I35),  2)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customHeight="1" x14ac:dyDescent="0.15">
      <c r="A36" s="13"/>
      <c r="B36" s="14"/>
      <c r="C36" s="13"/>
      <c r="D36" s="13"/>
      <c r="E36" s="10" t="s">
        <v>39</v>
      </c>
      <c r="F36" s="94">
        <f>ROUND((SUM(BF124:BF162)),  2)</f>
        <v>0</v>
      </c>
      <c r="G36" s="13"/>
      <c r="H36" s="13"/>
      <c r="I36" s="95">
        <v>0.15</v>
      </c>
      <c r="J36" s="94">
        <f>ROUND(((SUM(BF124:BF162))*I36),  2)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15">
      <c r="A37" s="13"/>
      <c r="B37" s="14"/>
      <c r="C37" s="13"/>
      <c r="D37" s="13"/>
      <c r="E37" s="10" t="s">
        <v>40</v>
      </c>
      <c r="F37" s="94">
        <f>ROUND((SUM(BG124:BG162)),  2)</f>
        <v>0</v>
      </c>
      <c r="G37" s="13"/>
      <c r="H37" s="13"/>
      <c r="I37" s="95">
        <v>0.21</v>
      </c>
      <c r="J37" s="94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5" hidden="1" customHeight="1" x14ac:dyDescent="0.15">
      <c r="A38" s="13"/>
      <c r="B38" s="14"/>
      <c r="C38" s="13"/>
      <c r="D38" s="13"/>
      <c r="E38" s="10" t="s">
        <v>41</v>
      </c>
      <c r="F38" s="94">
        <f>ROUND((SUM(BH124:BH162)),  2)</f>
        <v>0</v>
      </c>
      <c r="G38" s="13"/>
      <c r="H38" s="13"/>
      <c r="I38" s="95">
        <v>0.15</v>
      </c>
      <c r="J38" s="94">
        <f>0</f>
        <v>0</v>
      </c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5" hidden="1" customHeight="1" x14ac:dyDescent="0.15">
      <c r="A39" s="13"/>
      <c r="B39" s="14"/>
      <c r="C39" s="13"/>
      <c r="D39" s="13"/>
      <c r="E39" s="10" t="s">
        <v>42</v>
      </c>
      <c r="F39" s="94">
        <f>ROUND((SUM(BI124:BI162)),  2)</f>
        <v>0</v>
      </c>
      <c r="G39" s="13"/>
      <c r="H39" s="13"/>
      <c r="I39" s="95">
        <v>0</v>
      </c>
      <c r="J39" s="94">
        <f>0</f>
        <v>0</v>
      </c>
      <c r="K39" s="13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5" customHeight="1" x14ac:dyDescent="0.15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 x14ac:dyDescent="0.15">
      <c r="A41" s="13"/>
      <c r="B41" s="14"/>
      <c r="C41" s="96"/>
      <c r="D41" s="97" t="s">
        <v>43</v>
      </c>
      <c r="E41" s="43"/>
      <c r="F41" s="43"/>
      <c r="G41" s="98" t="s">
        <v>44</v>
      </c>
      <c r="H41" s="99" t="s">
        <v>45</v>
      </c>
      <c r="I41" s="43"/>
      <c r="J41" s="100">
        <f>SUM(J32:J39)</f>
        <v>0</v>
      </c>
      <c r="K41" s="101"/>
      <c r="L41" s="24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5" customHeight="1" x14ac:dyDescent="0.1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24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5" customHeight="1" x14ac:dyDescent="0.15">
      <c r="B43" s="5"/>
      <c r="L43" s="5"/>
    </row>
    <row r="44" spans="1:31" ht="14.45" customHeight="1" x14ac:dyDescent="0.15">
      <c r="B44" s="5"/>
      <c r="L44" s="5"/>
    </row>
    <row r="45" spans="1:31" ht="14.45" customHeight="1" x14ac:dyDescent="0.15">
      <c r="B45" s="5"/>
      <c r="L45" s="5"/>
    </row>
    <row r="46" spans="1:31" ht="14.45" customHeight="1" x14ac:dyDescent="0.15">
      <c r="B46" s="5"/>
      <c r="L46" s="5"/>
    </row>
    <row r="47" spans="1:31" ht="14.45" customHeight="1" x14ac:dyDescent="0.15">
      <c r="B47" s="5"/>
      <c r="L47" s="5"/>
    </row>
    <row r="48" spans="1:31" ht="14.45" customHeight="1" x14ac:dyDescent="0.15">
      <c r="B48" s="5"/>
      <c r="L48" s="5"/>
    </row>
    <row r="49" spans="1:31" ht="14.45" customHeight="1" x14ac:dyDescent="0.15">
      <c r="B49" s="5"/>
      <c r="L49" s="5"/>
    </row>
    <row r="50" spans="1:31" s="17" customFormat="1" ht="14.45" customHeight="1" x14ac:dyDescent="0.15">
      <c r="B50" s="24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24"/>
    </row>
    <row r="51" spans="1:31" x14ac:dyDescent="0.15">
      <c r="B51" s="5"/>
      <c r="L51" s="5"/>
    </row>
    <row r="52" spans="1:31" x14ac:dyDescent="0.15">
      <c r="B52" s="5"/>
      <c r="L52" s="5"/>
    </row>
    <row r="53" spans="1:31" x14ac:dyDescent="0.15">
      <c r="B53" s="5"/>
      <c r="L53" s="5"/>
    </row>
    <row r="54" spans="1:31" x14ac:dyDescent="0.15">
      <c r="B54" s="5"/>
      <c r="L54" s="5"/>
    </row>
    <row r="55" spans="1:31" x14ac:dyDescent="0.15">
      <c r="B55" s="5"/>
      <c r="L55" s="5"/>
    </row>
    <row r="56" spans="1:31" x14ac:dyDescent="0.15">
      <c r="B56" s="5"/>
      <c r="L56" s="5"/>
    </row>
    <row r="57" spans="1:31" x14ac:dyDescent="0.15">
      <c r="B57" s="5"/>
      <c r="L57" s="5"/>
    </row>
    <row r="58" spans="1:31" x14ac:dyDescent="0.15">
      <c r="B58" s="5"/>
      <c r="L58" s="5"/>
    </row>
    <row r="59" spans="1:31" x14ac:dyDescent="0.15">
      <c r="B59" s="5"/>
      <c r="L59" s="5"/>
    </row>
    <row r="60" spans="1:31" x14ac:dyDescent="0.15">
      <c r="B60" s="5"/>
      <c r="L60" s="5"/>
    </row>
    <row r="61" spans="1:31" s="17" customFormat="1" ht="12.75" x14ac:dyDescent="0.15">
      <c r="A61" s="13"/>
      <c r="B61" s="14"/>
      <c r="C61" s="13"/>
      <c r="D61" s="27" t="s">
        <v>48</v>
      </c>
      <c r="E61" s="16"/>
      <c r="F61" s="102" t="s">
        <v>49</v>
      </c>
      <c r="G61" s="27" t="s">
        <v>48</v>
      </c>
      <c r="H61" s="16"/>
      <c r="I61" s="16"/>
      <c r="J61" s="103" t="s">
        <v>49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15">
      <c r="B62" s="5"/>
      <c r="L62" s="5"/>
    </row>
    <row r="63" spans="1:31" x14ac:dyDescent="0.15">
      <c r="B63" s="5"/>
      <c r="L63" s="5"/>
    </row>
    <row r="64" spans="1:31" x14ac:dyDescent="0.15">
      <c r="B64" s="5"/>
      <c r="L64" s="5"/>
    </row>
    <row r="65" spans="1:31" s="17" customFormat="1" ht="12.75" x14ac:dyDescent="0.15">
      <c r="A65" s="13"/>
      <c r="B65" s="14"/>
      <c r="C65" s="13"/>
      <c r="D65" s="25" t="s">
        <v>50</v>
      </c>
      <c r="E65" s="28"/>
      <c r="F65" s="28"/>
      <c r="G65" s="25" t="s">
        <v>51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15">
      <c r="B66" s="5"/>
      <c r="L66" s="5"/>
    </row>
    <row r="67" spans="1:31" x14ac:dyDescent="0.15">
      <c r="B67" s="5"/>
      <c r="L67" s="5"/>
    </row>
    <row r="68" spans="1:31" x14ac:dyDescent="0.15">
      <c r="B68" s="5"/>
      <c r="L68" s="5"/>
    </row>
    <row r="69" spans="1:31" x14ac:dyDescent="0.15">
      <c r="B69" s="5"/>
      <c r="L69" s="5"/>
    </row>
    <row r="70" spans="1:31" x14ac:dyDescent="0.15">
      <c r="B70" s="5"/>
      <c r="L70" s="5"/>
    </row>
    <row r="71" spans="1:31" x14ac:dyDescent="0.15">
      <c r="B71" s="5"/>
      <c r="L71" s="5"/>
    </row>
    <row r="72" spans="1:31" x14ac:dyDescent="0.15">
      <c r="B72" s="5"/>
      <c r="L72" s="5"/>
    </row>
    <row r="73" spans="1:31" x14ac:dyDescent="0.15">
      <c r="B73" s="5"/>
      <c r="L73" s="5"/>
    </row>
    <row r="74" spans="1:31" x14ac:dyDescent="0.15">
      <c r="B74" s="5"/>
      <c r="L74" s="5"/>
    </row>
    <row r="75" spans="1:31" x14ac:dyDescent="0.15">
      <c r="B75" s="5"/>
      <c r="L75" s="5"/>
    </row>
    <row r="76" spans="1:31" s="17" customFormat="1" ht="12.75" x14ac:dyDescent="0.15">
      <c r="A76" s="13"/>
      <c r="B76" s="14"/>
      <c r="C76" s="13"/>
      <c r="D76" s="27" t="s">
        <v>48</v>
      </c>
      <c r="E76" s="16"/>
      <c r="F76" s="102" t="s">
        <v>49</v>
      </c>
      <c r="G76" s="27" t="s">
        <v>48</v>
      </c>
      <c r="H76" s="16"/>
      <c r="I76" s="16"/>
      <c r="J76" s="103" t="s">
        <v>49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5" customHeight="1" x14ac:dyDescent="0.15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5" customHeight="1" x14ac:dyDescent="0.15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5" customHeight="1" x14ac:dyDescent="0.15">
      <c r="A82" s="13"/>
      <c r="B82" s="14"/>
      <c r="C82" s="6" t="s">
        <v>106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5" customHeight="1" x14ac:dyDescent="0.15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 x14ac:dyDescent="0.15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3.25" customHeight="1" x14ac:dyDescent="0.15">
      <c r="A85" s="13"/>
      <c r="B85" s="14"/>
      <c r="C85" s="13"/>
      <c r="D85" s="13"/>
      <c r="E85" s="207" t="str">
        <f>E7</f>
        <v>Realizace úspor energie - MS U Stadionu 602, Česká Třebová U Stadionu 602, 560 02 Česká Třebová</v>
      </c>
      <c r="F85" s="207"/>
      <c r="G85" s="207"/>
      <c r="H85" s="207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 x14ac:dyDescent="0.15">
      <c r="B86" s="5"/>
      <c r="C86" s="10" t="s">
        <v>101</v>
      </c>
      <c r="L86" s="5"/>
    </row>
    <row r="87" spans="1:31" s="17" customFormat="1" ht="16.5" customHeight="1" x14ac:dyDescent="0.15">
      <c r="A87" s="13"/>
      <c r="B87" s="14"/>
      <c r="C87" s="13"/>
      <c r="D87" s="13"/>
      <c r="E87" s="207" t="s">
        <v>102</v>
      </c>
      <c r="F87" s="207"/>
      <c r="G87" s="207"/>
      <c r="H87" s="207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 x14ac:dyDescent="0.15">
      <c r="A88" s="13"/>
      <c r="B88" s="14"/>
      <c r="C88" s="10" t="s">
        <v>103</v>
      </c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 x14ac:dyDescent="0.15">
      <c r="A89" s="13"/>
      <c r="B89" s="14"/>
      <c r="C89" s="13"/>
      <c r="D89" s="13"/>
      <c r="E89" s="192" t="str">
        <f>E11</f>
        <v>Zařízení VZT.2.01 - šatna, hygienické zazemí - 1.NP</v>
      </c>
      <c r="F89" s="192"/>
      <c r="G89" s="192"/>
      <c r="H89" s="192"/>
      <c r="I89" s="13"/>
      <c r="J89" s="13"/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5" customHeight="1" x14ac:dyDescent="0.15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 x14ac:dyDescent="0.15">
      <c r="A91" s="13"/>
      <c r="B91" s="14"/>
      <c r="C91" s="10" t="s">
        <v>17</v>
      </c>
      <c r="D91" s="13"/>
      <c r="E91" s="13"/>
      <c r="F91" s="11" t="str">
        <f>F14</f>
        <v>U Stadionu 602, 560 02 Česká Třebová</v>
      </c>
      <c r="G91" s="13"/>
      <c r="H91" s="13"/>
      <c r="I91" s="10" t="s">
        <v>19</v>
      </c>
      <c r="J91" s="85" t="str">
        <f>IF(J14="","",J14)</f>
        <v>11. 2. 2020</v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5" customHeight="1" x14ac:dyDescent="0.15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54.4" customHeight="1" x14ac:dyDescent="0.15">
      <c r="A93" s="13"/>
      <c r="B93" s="14"/>
      <c r="C93" s="10" t="s">
        <v>21</v>
      </c>
      <c r="D93" s="13"/>
      <c r="E93" s="13"/>
      <c r="F93" s="11" t="str">
        <f>E17</f>
        <v>Město Česká Třebová Staré nám. 78, Česká Třebová</v>
      </c>
      <c r="G93" s="13"/>
      <c r="H93" s="13"/>
      <c r="I93" s="10" t="s">
        <v>27</v>
      </c>
      <c r="J93" s="104" t="str">
        <f>E23</f>
        <v>DEKPROJEKT s.r.o.Tiskařská 10/257, 108 00 Praha 10</v>
      </c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15.2" customHeight="1" x14ac:dyDescent="0.15">
      <c r="A94" s="13"/>
      <c r="B94" s="14"/>
      <c r="C94" s="10" t="s">
        <v>25</v>
      </c>
      <c r="D94" s="13"/>
      <c r="E94" s="13"/>
      <c r="F94" s="11" t="str">
        <f>IF(E20="","",E20)</f>
        <v xml:space="preserve"> </v>
      </c>
      <c r="G94" s="13"/>
      <c r="H94" s="13"/>
      <c r="I94" s="10" t="s">
        <v>30</v>
      </c>
      <c r="J94" s="104" t="str">
        <f>E26</f>
        <v xml:space="preserve"> </v>
      </c>
      <c r="K94" s="13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 x14ac:dyDescent="0.15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 x14ac:dyDescent="0.15">
      <c r="A96" s="13"/>
      <c r="B96" s="14"/>
      <c r="C96" s="105" t="s">
        <v>107</v>
      </c>
      <c r="D96" s="96"/>
      <c r="E96" s="96"/>
      <c r="F96" s="96"/>
      <c r="G96" s="96"/>
      <c r="H96" s="96"/>
      <c r="I96" s="96"/>
      <c r="J96" s="106" t="s">
        <v>108</v>
      </c>
      <c r="K96" s="96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 x14ac:dyDescent="0.15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24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" customHeight="1" x14ac:dyDescent="0.15">
      <c r="A98" s="13"/>
      <c r="B98" s="14"/>
      <c r="C98" s="107" t="s">
        <v>109</v>
      </c>
      <c r="D98" s="13"/>
      <c r="E98" s="13"/>
      <c r="F98" s="13"/>
      <c r="G98" s="13"/>
      <c r="H98" s="13"/>
      <c r="I98" s="13"/>
      <c r="J98" s="91">
        <f>J124</f>
        <v>0</v>
      </c>
      <c r="K98" s="13"/>
      <c r="L98" s="24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2" t="s">
        <v>110</v>
      </c>
    </row>
    <row r="99" spans="1:47" s="108" customFormat="1" ht="24.95" customHeight="1" x14ac:dyDescent="0.15">
      <c r="B99" s="109"/>
      <c r="D99" s="110" t="s">
        <v>111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1:47" s="108" customFormat="1" ht="24.95" customHeight="1" x14ac:dyDescent="0.15">
      <c r="B100" s="109"/>
      <c r="D100" s="110" t="s">
        <v>307</v>
      </c>
      <c r="E100" s="111"/>
      <c r="F100" s="111"/>
      <c r="G100" s="111"/>
      <c r="H100" s="111"/>
      <c r="I100" s="111"/>
      <c r="J100" s="112">
        <f>J140</f>
        <v>0</v>
      </c>
      <c r="L100" s="109"/>
    </row>
    <row r="101" spans="1:47" s="108" customFormat="1" ht="24.95" customHeight="1" x14ac:dyDescent="0.15">
      <c r="B101" s="109"/>
      <c r="D101" s="110" t="s">
        <v>113</v>
      </c>
      <c r="E101" s="111"/>
      <c r="F101" s="111"/>
      <c r="G101" s="111"/>
      <c r="H101" s="111"/>
      <c r="I101" s="111"/>
      <c r="J101" s="112">
        <f>J143</f>
        <v>0</v>
      </c>
      <c r="L101" s="109"/>
    </row>
    <row r="102" spans="1:47" s="108" customFormat="1" ht="24.95" customHeight="1" x14ac:dyDescent="0.15">
      <c r="B102" s="109"/>
      <c r="D102" s="110" t="s">
        <v>114</v>
      </c>
      <c r="E102" s="111"/>
      <c r="F102" s="111"/>
      <c r="G102" s="111"/>
      <c r="H102" s="111"/>
      <c r="I102" s="111"/>
      <c r="J102" s="112">
        <f>J156</f>
        <v>0</v>
      </c>
      <c r="L102" s="109"/>
    </row>
    <row r="103" spans="1:47" s="17" customFormat="1" ht="21.75" customHeight="1" x14ac:dyDescent="0.15">
      <c r="A103" s="13"/>
      <c r="B103" s="14"/>
      <c r="C103" s="13"/>
      <c r="D103" s="13"/>
      <c r="E103" s="13"/>
      <c r="F103" s="13"/>
      <c r="G103" s="13"/>
      <c r="H103" s="13"/>
      <c r="I103" s="13"/>
      <c r="J103" s="13"/>
      <c r="K103" s="13"/>
      <c r="L103" s="24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pans="1:47" s="17" customFormat="1" ht="6.95" customHeight="1" x14ac:dyDescent="0.15">
      <c r="A104" s="13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24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8" spans="1:47" s="17" customFormat="1" ht="6.95" customHeight="1" x14ac:dyDescent="0.15">
      <c r="A108" s="13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24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47" s="17" customFormat="1" ht="24.95" customHeight="1" x14ac:dyDescent="0.15">
      <c r="A109" s="13"/>
      <c r="B109" s="14"/>
      <c r="C109" s="6" t="s">
        <v>115</v>
      </c>
      <c r="D109" s="13"/>
      <c r="E109" s="13"/>
      <c r="F109" s="13"/>
      <c r="G109" s="13"/>
      <c r="H109" s="13"/>
      <c r="I109" s="13"/>
      <c r="J109" s="13"/>
      <c r="K109" s="13"/>
      <c r="L109" s="24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47" s="17" customFormat="1" ht="6.95" customHeight="1" x14ac:dyDescent="0.15">
      <c r="A110" s="13"/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24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47" s="17" customFormat="1" ht="12" customHeight="1" x14ac:dyDescent="0.15">
      <c r="A111" s="13"/>
      <c r="B111" s="14"/>
      <c r="C111" s="10" t="s">
        <v>13</v>
      </c>
      <c r="D111" s="13"/>
      <c r="E111" s="13"/>
      <c r="F111" s="13"/>
      <c r="G111" s="13"/>
      <c r="H111" s="13"/>
      <c r="I111" s="13"/>
      <c r="J111" s="13"/>
      <c r="K111" s="13"/>
      <c r="L111" s="24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47" s="17" customFormat="1" ht="23.25" customHeight="1" x14ac:dyDescent="0.15">
      <c r="A112" s="13"/>
      <c r="B112" s="14"/>
      <c r="C112" s="13"/>
      <c r="D112" s="13"/>
      <c r="E112" s="207" t="str">
        <f>E7</f>
        <v>Realizace úspor energie - MS U Stadionu 602, Česká Třebová U Stadionu 602, 560 02 Česká Třebová</v>
      </c>
      <c r="F112" s="207"/>
      <c r="G112" s="207"/>
      <c r="H112" s="207"/>
      <c r="I112" s="13"/>
      <c r="J112" s="13"/>
      <c r="K112" s="13"/>
      <c r="L112" s="24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ht="12" customHeight="1" x14ac:dyDescent="0.15">
      <c r="B113" s="5"/>
      <c r="C113" s="10" t="s">
        <v>101</v>
      </c>
      <c r="L113" s="5"/>
    </row>
    <row r="114" spans="1:65" s="17" customFormat="1" ht="16.5" customHeight="1" x14ac:dyDescent="0.15">
      <c r="A114" s="13"/>
      <c r="B114" s="14"/>
      <c r="C114" s="13"/>
      <c r="D114" s="13"/>
      <c r="E114" s="207" t="s">
        <v>102</v>
      </c>
      <c r="F114" s="207"/>
      <c r="G114" s="207"/>
      <c r="H114" s="207"/>
      <c r="I114" s="13"/>
      <c r="J114" s="13"/>
      <c r="K114" s="13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7" customFormat="1" ht="12" customHeight="1" x14ac:dyDescent="0.15">
      <c r="A115" s="13"/>
      <c r="B115" s="14"/>
      <c r="C115" s="10" t="s">
        <v>103</v>
      </c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7" customFormat="1" ht="16.5" customHeight="1" x14ac:dyDescent="0.15">
      <c r="A116" s="13"/>
      <c r="B116" s="14"/>
      <c r="C116" s="13"/>
      <c r="D116" s="13"/>
      <c r="E116" s="192" t="str">
        <f>E11</f>
        <v>Zařízení VZT.2.01 - šatna, hygienické zazemí - 1.NP</v>
      </c>
      <c r="F116" s="192"/>
      <c r="G116" s="192"/>
      <c r="H116" s="192"/>
      <c r="I116" s="13"/>
      <c r="J116" s="13"/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7" customFormat="1" ht="6.95" customHeight="1" x14ac:dyDescent="0.15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3"/>
      <c r="L117" s="24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7" customFormat="1" ht="12" customHeight="1" x14ac:dyDescent="0.15">
      <c r="A118" s="13"/>
      <c r="B118" s="14"/>
      <c r="C118" s="10" t="s">
        <v>17</v>
      </c>
      <c r="D118" s="13"/>
      <c r="E118" s="13"/>
      <c r="F118" s="11" t="str">
        <f>F14</f>
        <v>U Stadionu 602, 560 02 Česká Třebová</v>
      </c>
      <c r="G118" s="13"/>
      <c r="H118" s="13"/>
      <c r="I118" s="10" t="s">
        <v>19</v>
      </c>
      <c r="J118" s="85" t="str">
        <f>IF(J14="","",J14)</f>
        <v>11. 2. 2020</v>
      </c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7" customFormat="1" ht="6.95" customHeight="1" x14ac:dyDescent="0.15">
      <c r="A119" s="13"/>
      <c r="B119" s="14"/>
      <c r="C119" s="13"/>
      <c r="D119" s="13"/>
      <c r="E119" s="13"/>
      <c r="F119" s="13"/>
      <c r="G119" s="13"/>
      <c r="H119" s="13"/>
      <c r="I119" s="13"/>
      <c r="J119" s="13"/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17" customFormat="1" ht="54.4" customHeight="1" x14ac:dyDescent="0.15">
      <c r="A120" s="13"/>
      <c r="B120" s="14"/>
      <c r="C120" s="10" t="s">
        <v>21</v>
      </c>
      <c r="D120" s="13"/>
      <c r="E120" s="13"/>
      <c r="F120" s="11" t="str">
        <f>E17</f>
        <v>Město Česká Třebová Staré nám. 78, Česká Třebová</v>
      </c>
      <c r="G120" s="13"/>
      <c r="H120" s="13"/>
      <c r="I120" s="10" t="s">
        <v>27</v>
      </c>
      <c r="J120" s="104" t="str">
        <f>E23</f>
        <v>DEKPROJEKT s.r.o.Tiskařská 10/257, 108 00 Praha 10</v>
      </c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5" s="17" customFormat="1" ht="15.2" customHeight="1" x14ac:dyDescent="0.15">
      <c r="A121" s="13"/>
      <c r="B121" s="14"/>
      <c r="C121" s="10" t="s">
        <v>25</v>
      </c>
      <c r="D121" s="13"/>
      <c r="E121" s="13"/>
      <c r="F121" s="11" t="str">
        <f>IF(E20="","",E20)</f>
        <v xml:space="preserve"> </v>
      </c>
      <c r="G121" s="13"/>
      <c r="H121" s="13"/>
      <c r="I121" s="10" t="s">
        <v>30</v>
      </c>
      <c r="J121" s="104" t="str">
        <f>E26</f>
        <v xml:space="preserve"> </v>
      </c>
      <c r="K121" s="13"/>
      <c r="L121" s="24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5" s="17" customFormat="1" ht="10.35" customHeight="1" x14ac:dyDescent="0.15">
      <c r="A122" s="13"/>
      <c r="B122" s="14"/>
      <c r="C122" s="13"/>
      <c r="D122" s="13"/>
      <c r="E122" s="13"/>
      <c r="F122" s="13"/>
      <c r="G122" s="13"/>
      <c r="H122" s="13"/>
      <c r="I122" s="13"/>
      <c r="J122" s="13"/>
      <c r="K122" s="13"/>
      <c r="L122" s="24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5" s="119" customFormat="1" ht="29.25" customHeight="1" x14ac:dyDescent="0.15">
      <c r="A123" s="113"/>
      <c r="B123" s="114"/>
      <c r="C123" s="115" t="s">
        <v>116</v>
      </c>
      <c r="D123" s="116" t="s">
        <v>58</v>
      </c>
      <c r="E123" s="116" t="s">
        <v>54</v>
      </c>
      <c r="F123" s="116" t="s">
        <v>55</v>
      </c>
      <c r="G123" s="116" t="s">
        <v>117</v>
      </c>
      <c r="H123" s="116" t="s">
        <v>118</v>
      </c>
      <c r="I123" s="116" t="s">
        <v>119</v>
      </c>
      <c r="J123" s="116" t="s">
        <v>108</v>
      </c>
      <c r="K123" s="117" t="s">
        <v>120</v>
      </c>
      <c r="L123" s="118"/>
      <c r="M123" s="45"/>
      <c r="N123" s="46" t="s">
        <v>37</v>
      </c>
      <c r="O123" s="46" t="s">
        <v>121</v>
      </c>
      <c r="P123" s="46" t="s">
        <v>122</v>
      </c>
      <c r="Q123" s="46" t="s">
        <v>123</v>
      </c>
      <c r="R123" s="46" t="s">
        <v>124</v>
      </c>
      <c r="S123" s="46" t="s">
        <v>125</v>
      </c>
      <c r="T123" s="47" t="s">
        <v>126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</row>
    <row r="124" spans="1:65" s="17" customFormat="1" ht="22.9" customHeight="1" x14ac:dyDescent="0.2">
      <c r="A124" s="13"/>
      <c r="B124" s="14"/>
      <c r="C124" s="53" t="s">
        <v>127</v>
      </c>
      <c r="D124" s="13"/>
      <c r="E124" s="13"/>
      <c r="F124" s="13"/>
      <c r="G124" s="13"/>
      <c r="H124" s="13"/>
      <c r="I124" s="13"/>
      <c r="J124" s="120">
        <f>BK124</f>
        <v>0</v>
      </c>
      <c r="K124" s="13"/>
      <c r="L124" s="14"/>
      <c r="M124" s="48"/>
      <c r="N124" s="39"/>
      <c r="O124" s="49"/>
      <c r="P124" s="121">
        <f>P125+P140+P143+P156</f>
        <v>36.917000000000002</v>
      </c>
      <c r="Q124" s="49"/>
      <c r="R124" s="121">
        <f>R125+R140+R143+R156</f>
        <v>0</v>
      </c>
      <c r="S124" s="49"/>
      <c r="T124" s="122">
        <f>T125+T140+T143+T156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" t="s">
        <v>72</v>
      </c>
      <c r="AU124" s="2" t="s">
        <v>110</v>
      </c>
      <c r="BK124" s="123">
        <f>BK125+BK140+BK143+BK156</f>
        <v>0</v>
      </c>
    </row>
    <row r="125" spans="1:65" s="124" customFormat="1" ht="25.9" customHeight="1" x14ac:dyDescent="0.2">
      <c r="B125" s="125"/>
      <c r="D125" s="126" t="s">
        <v>72</v>
      </c>
      <c r="E125" s="127" t="s">
        <v>128</v>
      </c>
      <c r="F125" s="127" t="s">
        <v>129</v>
      </c>
      <c r="J125" s="128">
        <f>BK125</f>
        <v>0</v>
      </c>
      <c r="L125" s="125"/>
      <c r="M125" s="129"/>
      <c r="N125" s="130"/>
      <c r="O125" s="130"/>
      <c r="P125" s="131">
        <f>SUM(P126:P139)</f>
        <v>0.83199999999999996</v>
      </c>
      <c r="Q125" s="130"/>
      <c r="R125" s="131">
        <f>SUM(R126:R139)</f>
        <v>0</v>
      </c>
      <c r="S125" s="130"/>
      <c r="T125" s="132">
        <f>SUM(T126:T139)</f>
        <v>0</v>
      </c>
      <c r="AR125" s="126" t="s">
        <v>82</v>
      </c>
      <c r="AT125" s="133" t="s">
        <v>72</v>
      </c>
      <c r="AU125" s="133" t="s">
        <v>73</v>
      </c>
      <c r="AY125" s="126" t="s">
        <v>130</v>
      </c>
      <c r="BK125" s="134">
        <f>SUM(BK126:BK139)</f>
        <v>0</v>
      </c>
    </row>
    <row r="126" spans="1:65" s="17" customFormat="1" ht="16.5" customHeight="1" x14ac:dyDescent="0.15">
      <c r="A126" s="13"/>
      <c r="B126" s="135"/>
      <c r="C126" s="136" t="s">
        <v>80</v>
      </c>
      <c r="D126" s="136" t="s">
        <v>131</v>
      </c>
      <c r="E126" s="137" t="s">
        <v>132</v>
      </c>
      <c r="F126" s="138" t="s">
        <v>308</v>
      </c>
      <c r="G126" s="139" t="s">
        <v>134</v>
      </c>
      <c r="H126" s="140">
        <v>1</v>
      </c>
      <c r="I126" s="141"/>
      <c r="J126" s="141">
        <f>ROUND(I126*H126,2)</f>
        <v>0</v>
      </c>
      <c r="K126" s="138"/>
      <c r="L126" s="14"/>
      <c r="M126" s="142"/>
      <c r="N126" s="143" t="s">
        <v>38</v>
      </c>
      <c r="O126" s="144">
        <v>0.83199999999999996</v>
      </c>
      <c r="P126" s="144">
        <f>O126*H126</f>
        <v>0.83199999999999996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6" t="s">
        <v>135</v>
      </c>
      <c r="AT126" s="146" t="s">
        <v>131</v>
      </c>
      <c r="AU126" s="146" t="s">
        <v>80</v>
      </c>
      <c r="AY126" s="2" t="s">
        <v>130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2" t="s">
        <v>80</v>
      </c>
      <c r="BK126" s="147">
        <f>ROUND(I126*H126,2)</f>
        <v>0</v>
      </c>
      <c r="BL126" s="2" t="s">
        <v>135</v>
      </c>
      <c r="BM126" s="146" t="s">
        <v>136</v>
      </c>
    </row>
    <row r="127" spans="1:65" s="17" customFormat="1" ht="54" x14ac:dyDescent="0.15">
      <c r="A127" s="13"/>
      <c r="B127" s="14"/>
      <c r="C127" s="13"/>
      <c r="D127" s="148" t="s">
        <v>137</v>
      </c>
      <c r="E127" s="13"/>
      <c r="F127" s="149" t="s">
        <v>309</v>
      </c>
      <c r="G127" s="13"/>
      <c r="H127" s="13"/>
      <c r="I127" s="13"/>
      <c r="J127" s="13"/>
      <c r="K127" s="13"/>
      <c r="L127" s="14"/>
      <c r="M127" s="150"/>
      <c r="N127" s="151"/>
      <c r="O127" s="41"/>
      <c r="P127" s="41"/>
      <c r="Q127" s="41"/>
      <c r="R127" s="41"/>
      <c r="S127" s="41"/>
      <c r="T127" s="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" t="s">
        <v>137</v>
      </c>
      <c r="AU127" s="2" t="s">
        <v>80</v>
      </c>
    </row>
    <row r="128" spans="1:65" s="17" customFormat="1" ht="16.5" customHeight="1" x14ac:dyDescent="0.15">
      <c r="A128" s="13"/>
      <c r="B128" s="135"/>
      <c r="C128" s="136" t="s">
        <v>82</v>
      </c>
      <c r="D128" s="136" t="s">
        <v>131</v>
      </c>
      <c r="E128" s="137" t="s">
        <v>196</v>
      </c>
      <c r="F128" s="138" t="s">
        <v>310</v>
      </c>
      <c r="G128" s="139" t="s">
        <v>142</v>
      </c>
      <c r="H128" s="140">
        <v>6</v>
      </c>
      <c r="I128" s="141"/>
      <c r="J128" s="141">
        <f>ROUND(I128*H128,2)</f>
        <v>0</v>
      </c>
      <c r="K128" s="138"/>
      <c r="L128" s="14"/>
      <c r="M128" s="142"/>
      <c r="N128" s="143" t="s">
        <v>38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6" t="s">
        <v>135</v>
      </c>
      <c r="AT128" s="146" t="s">
        <v>131</v>
      </c>
      <c r="AU128" s="146" t="s">
        <v>80</v>
      </c>
      <c r="AY128" s="2" t="s">
        <v>130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2" t="s">
        <v>80</v>
      </c>
      <c r="BK128" s="147">
        <f>ROUND(I128*H128,2)</f>
        <v>0</v>
      </c>
      <c r="BL128" s="2" t="s">
        <v>135</v>
      </c>
      <c r="BM128" s="146" t="s">
        <v>198</v>
      </c>
    </row>
    <row r="129" spans="1:65" s="17" customFormat="1" ht="16.5" customHeight="1" x14ac:dyDescent="0.15">
      <c r="A129" s="13"/>
      <c r="B129" s="135"/>
      <c r="C129" s="136" t="s">
        <v>145</v>
      </c>
      <c r="D129" s="136" t="s">
        <v>131</v>
      </c>
      <c r="E129" s="137" t="s">
        <v>200</v>
      </c>
      <c r="F129" s="138" t="s">
        <v>311</v>
      </c>
      <c r="G129" s="139" t="s">
        <v>202</v>
      </c>
      <c r="H129" s="140">
        <v>10.47</v>
      </c>
      <c r="I129" s="141"/>
      <c r="J129" s="141">
        <f>ROUND(I129*H129,2)</f>
        <v>0</v>
      </c>
      <c r="K129" s="138"/>
      <c r="L129" s="14"/>
      <c r="M129" s="142"/>
      <c r="N129" s="143" t="s">
        <v>38</v>
      </c>
      <c r="O129" s="144">
        <v>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6" t="s">
        <v>135</v>
      </c>
      <c r="AT129" s="146" t="s">
        <v>131</v>
      </c>
      <c r="AU129" s="146" t="s">
        <v>80</v>
      </c>
      <c r="AY129" s="2" t="s">
        <v>130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2" t="s">
        <v>80</v>
      </c>
      <c r="BK129" s="147">
        <f>ROUND(I129*H129,2)</f>
        <v>0</v>
      </c>
      <c r="BL129" s="2" t="s">
        <v>135</v>
      </c>
      <c r="BM129" s="146" t="s">
        <v>203</v>
      </c>
    </row>
    <row r="130" spans="1:65" s="17" customFormat="1" ht="18" x14ac:dyDescent="0.15">
      <c r="A130" s="13"/>
      <c r="B130" s="14"/>
      <c r="C130" s="13"/>
      <c r="D130" s="148" t="s">
        <v>137</v>
      </c>
      <c r="E130" s="13"/>
      <c r="F130" s="149" t="s">
        <v>312</v>
      </c>
      <c r="G130" s="13"/>
      <c r="H130" s="13"/>
      <c r="I130" s="13"/>
      <c r="J130" s="13"/>
      <c r="K130" s="13"/>
      <c r="L130" s="14"/>
      <c r="M130" s="150"/>
      <c r="N130" s="151"/>
      <c r="O130" s="41"/>
      <c r="P130" s="41"/>
      <c r="Q130" s="41"/>
      <c r="R130" s="41"/>
      <c r="S130" s="41"/>
      <c r="T130" s="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" t="s">
        <v>137</v>
      </c>
      <c r="AU130" s="2" t="s">
        <v>80</v>
      </c>
    </row>
    <row r="131" spans="1:65" s="17" customFormat="1" ht="16.5" customHeight="1" x14ac:dyDescent="0.15">
      <c r="A131" s="13"/>
      <c r="B131" s="135"/>
      <c r="C131" s="136" t="s">
        <v>150</v>
      </c>
      <c r="D131" s="136" t="s">
        <v>131</v>
      </c>
      <c r="E131" s="137" t="s">
        <v>205</v>
      </c>
      <c r="F131" s="138" t="s">
        <v>313</v>
      </c>
      <c r="G131" s="139" t="s">
        <v>202</v>
      </c>
      <c r="H131" s="140">
        <v>0.8</v>
      </c>
      <c r="I131" s="141"/>
      <c r="J131" s="141">
        <f>ROUND(I131*H131,2)</f>
        <v>0</v>
      </c>
      <c r="K131" s="138"/>
      <c r="L131" s="14"/>
      <c r="M131" s="142"/>
      <c r="N131" s="143" t="s">
        <v>38</v>
      </c>
      <c r="O131" s="144">
        <v>0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6" t="s">
        <v>135</v>
      </c>
      <c r="AT131" s="146" t="s">
        <v>131</v>
      </c>
      <c r="AU131" s="146" t="s">
        <v>80</v>
      </c>
      <c r="AY131" s="2" t="s">
        <v>130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2" t="s">
        <v>80</v>
      </c>
      <c r="BK131" s="147">
        <f>ROUND(I131*H131,2)</f>
        <v>0</v>
      </c>
      <c r="BL131" s="2" t="s">
        <v>135</v>
      </c>
      <c r="BM131" s="146" t="s">
        <v>207</v>
      </c>
    </row>
    <row r="132" spans="1:65" s="17" customFormat="1" ht="18" x14ac:dyDescent="0.15">
      <c r="A132" s="13"/>
      <c r="B132" s="14"/>
      <c r="C132" s="13"/>
      <c r="D132" s="148" t="s">
        <v>137</v>
      </c>
      <c r="E132" s="13"/>
      <c r="F132" s="149" t="s">
        <v>314</v>
      </c>
      <c r="G132" s="13"/>
      <c r="H132" s="13"/>
      <c r="I132" s="13"/>
      <c r="J132" s="13"/>
      <c r="K132" s="13"/>
      <c r="L132" s="14"/>
      <c r="M132" s="150"/>
      <c r="N132" s="151"/>
      <c r="O132" s="41"/>
      <c r="P132" s="41"/>
      <c r="Q132" s="41"/>
      <c r="R132" s="41"/>
      <c r="S132" s="41"/>
      <c r="T132" s="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" t="s">
        <v>137</v>
      </c>
      <c r="AU132" s="2" t="s">
        <v>80</v>
      </c>
    </row>
    <row r="133" spans="1:65" s="17" customFormat="1" ht="16.5" customHeight="1" x14ac:dyDescent="0.15">
      <c r="A133" s="13"/>
      <c r="B133" s="135"/>
      <c r="C133" s="136" t="s">
        <v>153</v>
      </c>
      <c r="D133" s="136" t="s">
        <v>131</v>
      </c>
      <c r="E133" s="137" t="s">
        <v>210</v>
      </c>
      <c r="F133" s="138" t="s">
        <v>315</v>
      </c>
      <c r="G133" s="139" t="s">
        <v>202</v>
      </c>
      <c r="H133" s="140">
        <v>2.61</v>
      </c>
      <c r="I133" s="141"/>
      <c r="J133" s="141">
        <f>ROUND(I133*H133,2)</f>
        <v>0</v>
      </c>
      <c r="K133" s="138"/>
      <c r="L133" s="14"/>
      <c r="M133" s="142"/>
      <c r="N133" s="143" t="s">
        <v>38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6" t="s">
        <v>135</v>
      </c>
      <c r="AT133" s="146" t="s">
        <v>131</v>
      </c>
      <c r="AU133" s="146" t="s">
        <v>80</v>
      </c>
      <c r="AY133" s="2" t="s">
        <v>130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2" t="s">
        <v>80</v>
      </c>
      <c r="BK133" s="147">
        <f>ROUND(I133*H133,2)</f>
        <v>0</v>
      </c>
      <c r="BL133" s="2" t="s">
        <v>135</v>
      </c>
      <c r="BM133" s="146" t="s">
        <v>212</v>
      </c>
    </row>
    <row r="134" spans="1:65" s="17" customFormat="1" ht="18" x14ac:dyDescent="0.15">
      <c r="A134" s="13"/>
      <c r="B134" s="14"/>
      <c r="C134" s="13"/>
      <c r="D134" s="148" t="s">
        <v>137</v>
      </c>
      <c r="E134" s="13"/>
      <c r="F134" s="149" t="s">
        <v>316</v>
      </c>
      <c r="G134" s="13"/>
      <c r="H134" s="13"/>
      <c r="I134" s="13"/>
      <c r="J134" s="13"/>
      <c r="K134" s="13"/>
      <c r="L134" s="14"/>
      <c r="M134" s="150"/>
      <c r="N134" s="151"/>
      <c r="O134" s="41"/>
      <c r="P134" s="41"/>
      <c r="Q134" s="41"/>
      <c r="R134" s="41"/>
      <c r="S134" s="41"/>
      <c r="T134" s="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" t="s">
        <v>137</v>
      </c>
      <c r="AU134" s="2" t="s">
        <v>80</v>
      </c>
    </row>
    <row r="135" spans="1:65" s="17" customFormat="1" ht="16.5" customHeight="1" x14ac:dyDescent="0.15">
      <c r="A135" s="13"/>
      <c r="B135" s="135"/>
      <c r="C135" s="136" t="s">
        <v>156</v>
      </c>
      <c r="D135" s="136" t="s">
        <v>131</v>
      </c>
      <c r="E135" s="137" t="s">
        <v>235</v>
      </c>
      <c r="F135" s="138" t="s">
        <v>236</v>
      </c>
      <c r="G135" s="139" t="s">
        <v>222</v>
      </c>
      <c r="H135" s="140">
        <v>1</v>
      </c>
      <c r="I135" s="141"/>
      <c r="J135" s="141">
        <f>ROUND(I135*H135,2)</f>
        <v>0</v>
      </c>
      <c r="K135" s="138"/>
      <c r="L135" s="14"/>
      <c r="M135" s="142"/>
      <c r="N135" s="143" t="s">
        <v>38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6" t="s">
        <v>135</v>
      </c>
      <c r="AT135" s="146" t="s">
        <v>131</v>
      </c>
      <c r="AU135" s="146" t="s">
        <v>80</v>
      </c>
      <c r="AY135" s="2" t="s">
        <v>130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2" t="s">
        <v>80</v>
      </c>
      <c r="BK135" s="147">
        <f>ROUND(I135*H135,2)</f>
        <v>0</v>
      </c>
      <c r="BL135" s="2" t="s">
        <v>135</v>
      </c>
      <c r="BM135" s="146" t="s">
        <v>237</v>
      </c>
    </row>
    <row r="136" spans="1:65" s="17" customFormat="1" ht="18" x14ac:dyDescent="0.15">
      <c r="A136" s="13"/>
      <c r="B136" s="14"/>
      <c r="C136" s="13"/>
      <c r="D136" s="148" t="s">
        <v>137</v>
      </c>
      <c r="E136" s="13"/>
      <c r="F136" s="149" t="s">
        <v>238</v>
      </c>
      <c r="G136" s="13"/>
      <c r="H136" s="13"/>
      <c r="I136" s="13"/>
      <c r="J136" s="13"/>
      <c r="K136" s="13"/>
      <c r="L136" s="14"/>
      <c r="M136" s="150"/>
      <c r="N136" s="151"/>
      <c r="O136" s="41"/>
      <c r="P136" s="41"/>
      <c r="Q136" s="41"/>
      <c r="R136" s="41"/>
      <c r="S136" s="41"/>
      <c r="T136" s="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" t="s">
        <v>137</v>
      </c>
      <c r="AU136" s="2" t="s">
        <v>80</v>
      </c>
    </row>
    <row r="137" spans="1:65" s="17" customFormat="1" ht="16.5" customHeight="1" x14ac:dyDescent="0.15">
      <c r="A137" s="13"/>
      <c r="B137" s="135"/>
      <c r="C137" s="136" t="s">
        <v>161</v>
      </c>
      <c r="D137" s="136" t="s">
        <v>131</v>
      </c>
      <c r="E137" s="137" t="s">
        <v>240</v>
      </c>
      <c r="F137" s="138" t="s">
        <v>241</v>
      </c>
      <c r="G137" s="139" t="s">
        <v>242</v>
      </c>
      <c r="H137" s="140">
        <v>1</v>
      </c>
      <c r="I137" s="141"/>
      <c r="J137" s="141">
        <f>ROUND(I137*H137,2)</f>
        <v>0</v>
      </c>
      <c r="K137" s="138"/>
      <c r="L137" s="14"/>
      <c r="M137" s="142"/>
      <c r="N137" s="143" t="s">
        <v>38</v>
      </c>
      <c r="O137" s="144">
        <v>0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6" t="s">
        <v>135</v>
      </c>
      <c r="AT137" s="146" t="s">
        <v>131</v>
      </c>
      <c r="AU137" s="146" t="s">
        <v>80</v>
      </c>
      <c r="AY137" s="2" t="s">
        <v>130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2" t="s">
        <v>80</v>
      </c>
      <c r="BK137" s="147">
        <f>ROUND(I137*H137,2)</f>
        <v>0</v>
      </c>
      <c r="BL137" s="2" t="s">
        <v>135</v>
      </c>
      <c r="BM137" s="146" t="s">
        <v>243</v>
      </c>
    </row>
    <row r="138" spans="1:65" s="17" customFormat="1" ht="21.75" customHeight="1" x14ac:dyDescent="0.15">
      <c r="A138" s="13"/>
      <c r="B138" s="135"/>
      <c r="C138" s="136" t="s">
        <v>166</v>
      </c>
      <c r="D138" s="136" t="s">
        <v>131</v>
      </c>
      <c r="E138" s="137" t="s">
        <v>250</v>
      </c>
      <c r="F138" s="138" t="s">
        <v>251</v>
      </c>
      <c r="G138" s="139" t="s">
        <v>242</v>
      </c>
      <c r="H138" s="140">
        <v>1</v>
      </c>
      <c r="I138" s="141"/>
      <c r="J138" s="141">
        <f>ROUND(I138*H138,2)</f>
        <v>0</v>
      </c>
      <c r="K138" s="138"/>
      <c r="L138" s="14"/>
      <c r="M138" s="142"/>
      <c r="N138" s="143" t="s">
        <v>38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6" t="s">
        <v>135</v>
      </c>
      <c r="AT138" s="146" t="s">
        <v>131</v>
      </c>
      <c r="AU138" s="146" t="s">
        <v>80</v>
      </c>
      <c r="AY138" s="2" t="s">
        <v>130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2" t="s">
        <v>80</v>
      </c>
      <c r="BK138" s="147">
        <f>ROUND(I138*H138,2)</f>
        <v>0</v>
      </c>
      <c r="BL138" s="2" t="s">
        <v>135</v>
      </c>
      <c r="BM138" s="146" t="s">
        <v>252</v>
      </c>
    </row>
    <row r="139" spans="1:65" s="17" customFormat="1" ht="36" x14ac:dyDescent="0.15">
      <c r="A139" s="13"/>
      <c r="B139" s="14"/>
      <c r="C139" s="13"/>
      <c r="D139" s="148" t="s">
        <v>137</v>
      </c>
      <c r="E139" s="13"/>
      <c r="F139" s="149" t="s">
        <v>253</v>
      </c>
      <c r="G139" s="13"/>
      <c r="H139" s="13"/>
      <c r="I139" s="13"/>
      <c r="J139" s="13"/>
      <c r="K139" s="13"/>
      <c r="L139" s="14"/>
      <c r="M139" s="150"/>
      <c r="N139" s="151"/>
      <c r="O139" s="41"/>
      <c r="P139" s="41"/>
      <c r="Q139" s="41"/>
      <c r="R139" s="41"/>
      <c r="S139" s="41"/>
      <c r="T139" s="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" t="s">
        <v>137</v>
      </c>
      <c r="AU139" s="2" t="s">
        <v>80</v>
      </c>
    </row>
    <row r="140" spans="1:65" s="124" customFormat="1" ht="25.9" customHeight="1" x14ac:dyDescent="0.2">
      <c r="B140" s="125"/>
      <c r="D140" s="126" t="s">
        <v>72</v>
      </c>
      <c r="E140" s="127" t="s">
        <v>254</v>
      </c>
      <c r="F140" s="127" t="s">
        <v>317</v>
      </c>
      <c r="J140" s="128">
        <f>BK140</f>
        <v>0</v>
      </c>
      <c r="L140" s="125"/>
      <c r="M140" s="129"/>
      <c r="N140" s="130"/>
      <c r="O140" s="130"/>
      <c r="P140" s="131">
        <f>SUM(P141:P142)</f>
        <v>8.5000000000000006E-2</v>
      </c>
      <c r="Q140" s="130"/>
      <c r="R140" s="131">
        <f>SUM(R141:R142)</f>
        <v>0</v>
      </c>
      <c r="S140" s="130"/>
      <c r="T140" s="132">
        <f>SUM(T141:T142)</f>
        <v>0</v>
      </c>
      <c r="AR140" s="126" t="s">
        <v>82</v>
      </c>
      <c r="AT140" s="133" t="s">
        <v>72</v>
      </c>
      <c r="AU140" s="133" t="s">
        <v>73</v>
      </c>
      <c r="AY140" s="126" t="s">
        <v>130</v>
      </c>
      <c r="BK140" s="134">
        <f>SUM(BK141:BK142)</f>
        <v>0</v>
      </c>
    </row>
    <row r="141" spans="1:65" s="17" customFormat="1" ht="16.5" customHeight="1" x14ac:dyDescent="0.15">
      <c r="A141" s="13"/>
      <c r="B141" s="135"/>
      <c r="C141" s="136" t="s">
        <v>170</v>
      </c>
      <c r="D141" s="136" t="s">
        <v>131</v>
      </c>
      <c r="E141" s="137" t="s">
        <v>257</v>
      </c>
      <c r="F141" s="138" t="s">
        <v>258</v>
      </c>
      <c r="G141" s="139" t="s">
        <v>242</v>
      </c>
      <c r="H141" s="140">
        <v>1</v>
      </c>
      <c r="I141" s="141"/>
      <c r="J141" s="141">
        <f>ROUND(I141*H141,2)</f>
        <v>0</v>
      </c>
      <c r="K141" s="138"/>
      <c r="L141" s="14"/>
      <c r="M141" s="142"/>
      <c r="N141" s="143" t="s">
        <v>38</v>
      </c>
      <c r="O141" s="144">
        <v>8.5000000000000006E-2</v>
      </c>
      <c r="P141" s="144">
        <f>O141*H141</f>
        <v>8.5000000000000006E-2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6" t="s">
        <v>135</v>
      </c>
      <c r="AT141" s="146" t="s">
        <v>131</v>
      </c>
      <c r="AU141" s="146" t="s">
        <v>80</v>
      </c>
      <c r="AY141" s="2" t="s">
        <v>130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2" t="s">
        <v>80</v>
      </c>
      <c r="BK141" s="147">
        <f>ROUND(I141*H141,2)</f>
        <v>0</v>
      </c>
      <c r="BL141" s="2" t="s">
        <v>135</v>
      </c>
      <c r="BM141" s="146" t="s">
        <v>259</v>
      </c>
    </row>
    <row r="142" spans="1:65" s="17" customFormat="1" ht="54" x14ac:dyDescent="0.15">
      <c r="A142" s="13"/>
      <c r="B142" s="14"/>
      <c r="C142" s="13"/>
      <c r="D142" s="148" t="s">
        <v>137</v>
      </c>
      <c r="E142" s="13"/>
      <c r="F142" s="149" t="s">
        <v>318</v>
      </c>
      <c r="G142" s="13"/>
      <c r="H142" s="13"/>
      <c r="I142" s="13"/>
      <c r="J142" s="13"/>
      <c r="K142" s="13"/>
      <c r="L142" s="14"/>
      <c r="M142" s="150"/>
      <c r="N142" s="151"/>
      <c r="O142" s="41"/>
      <c r="P142" s="41"/>
      <c r="Q142" s="41"/>
      <c r="R142" s="41"/>
      <c r="S142" s="41"/>
      <c r="T142" s="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" t="s">
        <v>137</v>
      </c>
      <c r="AU142" s="2" t="s">
        <v>80</v>
      </c>
    </row>
    <row r="143" spans="1:65" s="124" customFormat="1" ht="25.9" customHeight="1" x14ac:dyDescent="0.2">
      <c r="B143" s="125"/>
      <c r="D143" s="126" t="s">
        <v>72</v>
      </c>
      <c r="E143" s="127" t="s">
        <v>261</v>
      </c>
      <c r="F143" s="127" t="s">
        <v>262</v>
      </c>
      <c r="J143" s="128">
        <f>BK143</f>
        <v>0</v>
      </c>
      <c r="L143" s="125"/>
      <c r="M143" s="129"/>
      <c r="N143" s="130"/>
      <c r="O143" s="130"/>
      <c r="P143" s="131">
        <f>SUM(P144:P155)</f>
        <v>36</v>
      </c>
      <c r="Q143" s="130"/>
      <c r="R143" s="131">
        <f>SUM(R144:R155)</f>
        <v>0</v>
      </c>
      <c r="S143" s="130"/>
      <c r="T143" s="132">
        <f>SUM(T144:T155)</f>
        <v>0</v>
      </c>
      <c r="AR143" s="126" t="s">
        <v>150</v>
      </c>
      <c r="AT143" s="133" t="s">
        <v>72</v>
      </c>
      <c r="AU143" s="133" t="s">
        <v>73</v>
      </c>
      <c r="AY143" s="126" t="s">
        <v>130</v>
      </c>
      <c r="BK143" s="134">
        <f>SUM(BK144:BK155)</f>
        <v>0</v>
      </c>
    </row>
    <row r="144" spans="1:65" s="17" customFormat="1" ht="16.5" customHeight="1" x14ac:dyDescent="0.15">
      <c r="A144" s="13"/>
      <c r="B144" s="135"/>
      <c r="C144" s="136" t="s">
        <v>175</v>
      </c>
      <c r="D144" s="136" t="s">
        <v>131</v>
      </c>
      <c r="E144" s="137" t="s">
        <v>264</v>
      </c>
      <c r="F144" s="138" t="s">
        <v>265</v>
      </c>
      <c r="G144" s="139" t="s">
        <v>266</v>
      </c>
      <c r="H144" s="140">
        <v>8</v>
      </c>
      <c r="I144" s="141"/>
      <c r="J144" s="141">
        <f>ROUND(I144*H144,2)</f>
        <v>0</v>
      </c>
      <c r="K144" s="138" t="s">
        <v>267</v>
      </c>
      <c r="L144" s="14"/>
      <c r="M144" s="142"/>
      <c r="N144" s="143" t="s">
        <v>38</v>
      </c>
      <c r="O144" s="144">
        <v>1</v>
      </c>
      <c r="P144" s="144">
        <f>O144*H144</f>
        <v>8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6" t="s">
        <v>268</v>
      </c>
      <c r="AT144" s="146" t="s">
        <v>131</v>
      </c>
      <c r="AU144" s="146" t="s">
        <v>80</v>
      </c>
      <c r="AY144" s="2" t="s">
        <v>130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2" t="s">
        <v>80</v>
      </c>
      <c r="BK144" s="147">
        <f>ROUND(I144*H144,2)</f>
        <v>0</v>
      </c>
      <c r="BL144" s="2" t="s">
        <v>268</v>
      </c>
      <c r="BM144" s="146" t="s">
        <v>269</v>
      </c>
    </row>
    <row r="145" spans="1:65" s="17" customFormat="1" ht="54" x14ac:dyDescent="0.15">
      <c r="A145" s="13"/>
      <c r="B145" s="14"/>
      <c r="C145" s="13"/>
      <c r="D145" s="148" t="s">
        <v>137</v>
      </c>
      <c r="E145" s="13"/>
      <c r="F145" s="149" t="s">
        <v>319</v>
      </c>
      <c r="G145" s="13"/>
      <c r="H145" s="13"/>
      <c r="I145" s="13"/>
      <c r="J145" s="13"/>
      <c r="K145" s="13"/>
      <c r="L145" s="14"/>
      <c r="M145" s="150"/>
      <c r="N145" s="151"/>
      <c r="O145" s="41"/>
      <c r="P145" s="41"/>
      <c r="Q145" s="41"/>
      <c r="R145" s="41"/>
      <c r="S145" s="41"/>
      <c r="T145" s="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" t="s">
        <v>137</v>
      </c>
      <c r="AU145" s="2" t="s">
        <v>80</v>
      </c>
    </row>
    <row r="146" spans="1:65" s="152" customFormat="1" x14ac:dyDescent="0.15">
      <c r="B146" s="153"/>
      <c r="D146" s="148" t="s">
        <v>139</v>
      </c>
      <c r="E146" s="154"/>
      <c r="F146" s="155" t="s">
        <v>320</v>
      </c>
      <c r="H146" s="156">
        <v>8</v>
      </c>
      <c r="L146" s="153"/>
      <c r="M146" s="157"/>
      <c r="N146" s="158"/>
      <c r="O146" s="158"/>
      <c r="P146" s="158"/>
      <c r="Q146" s="158"/>
      <c r="R146" s="158"/>
      <c r="S146" s="158"/>
      <c r="T146" s="159"/>
      <c r="AT146" s="154" t="s">
        <v>139</v>
      </c>
      <c r="AU146" s="154" t="s">
        <v>80</v>
      </c>
      <c r="AV146" s="152" t="s">
        <v>82</v>
      </c>
      <c r="AW146" s="152" t="s">
        <v>29</v>
      </c>
      <c r="AX146" s="152" t="s">
        <v>80</v>
      </c>
      <c r="AY146" s="154" t="s">
        <v>130</v>
      </c>
    </row>
    <row r="147" spans="1:65" s="17" customFormat="1" ht="16.5" customHeight="1" x14ac:dyDescent="0.15">
      <c r="A147" s="13"/>
      <c r="B147" s="135"/>
      <c r="C147" s="136" t="s">
        <v>180</v>
      </c>
      <c r="D147" s="136" t="s">
        <v>131</v>
      </c>
      <c r="E147" s="137" t="s">
        <v>273</v>
      </c>
      <c r="F147" s="138" t="s">
        <v>274</v>
      </c>
      <c r="G147" s="139" t="s">
        <v>266</v>
      </c>
      <c r="H147" s="140">
        <v>12</v>
      </c>
      <c r="I147" s="141"/>
      <c r="J147" s="141">
        <f>ROUND(I147*H147,2)</f>
        <v>0</v>
      </c>
      <c r="K147" s="138" t="s">
        <v>267</v>
      </c>
      <c r="L147" s="14"/>
      <c r="M147" s="142"/>
      <c r="N147" s="143" t="s">
        <v>38</v>
      </c>
      <c r="O147" s="144">
        <v>1</v>
      </c>
      <c r="P147" s="144">
        <f>O147*H147</f>
        <v>12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6" t="s">
        <v>268</v>
      </c>
      <c r="AT147" s="146" t="s">
        <v>131</v>
      </c>
      <c r="AU147" s="146" t="s">
        <v>80</v>
      </c>
      <c r="AY147" s="2" t="s">
        <v>130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2" t="s">
        <v>80</v>
      </c>
      <c r="BK147" s="147">
        <f>ROUND(I147*H147,2)</f>
        <v>0</v>
      </c>
      <c r="BL147" s="2" t="s">
        <v>268</v>
      </c>
      <c r="BM147" s="146" t="s">
        <v>275</v>
      </c>
    </row>
    <row r="148" spans="1:65" s="17" customFormat="1" ht="27" x14ac:dyDescent="0.15">
      <c r="A148" s="13"/>
      <c r="B148" s="14"/>
      <c r="C148" s="13"/>
      <c r="D148" s="148" t="s">
        <v>137</v>
      </c>
      <c r="E148" s="13"/>
      <c r="F148" s="149" t="s">
        <v>276</v>
      </c>
      <c r="G148" s="13"/>
      <c r="H148" s="13"/>
      <c r="I148" s="13"/>
      <c r="J148" s="13"/>
      <c r="K148" s="13"/>
      <c r="L148" s="14"/>
      <c r="M148" s="150"/>
      <c r="N148" s="151"/>
      <c r="O148" s="41"/>
      <c r="P148" s="41"/>
      <c r="Q148" s="41"/>
      <c r="R148" s="41"/>
      <c r="S148" s="41"/>
      <c r="T148" s="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" t="s">
        <v>137</v>
      </c>
      <c r="AU148" s="2" t="s">
        <v>80</v>
      </c>
    </row>
    <row r="149" spans="1:65" s="152" customFormat="1" x14ac:dyDescent="0.15">
      <c r="B149" s="153"/>
      <c r="D149" s="148" t="s">
        <v>139</v>
      </c>
      <c r="E149" s="154"/>
      <c r="F149" s="155" t="s">
        <v>185</v>
      </c>
      <c r="H149" s="156">
        <v>12</v>
      </c>
      <c r="L149" s="153"/>
      <c r="M149" s="157"/>
      <c r="N149" s="158"/>
      <c r="O149" s="158"/>
      <c r="P149" s="158"/>
      <c r="Q149" s="158"/>
      <c r="R149" s="158"/>
      <c r="S149" s="158"/>
      <c r="T149" s="159"/>
      <c r="AT149" s="154" t="s">
        <v>139</v>
      </c>
      <c r="AU149" s="154" t="s">
        <v>80</v>
      </c>
      <c r="AV149" s="152" t="s">
        <v>82</v>
      </c>
      <c r="AW149" s="152" t="s">
        <v>29</v>
      </c>
      <c r="AX149" s="152" t="s">
        <v>80</v>
      </c>
      <c r="AY149" s="154" t="s">
        <v>130</v>
      </c>
    </row>
    <row r="150" spans="1:65" s="17" customFormat="1" ht="16.5" customHeight="1" x14ac:dyDescent="0.15">
      <c r="A150" s="13"/>
      <c r="B150" s="135"/>
      <c r="C150" s="136" t="s">
        <v>185</v>
      </c>
      <c r="D150" s="136" t="s">
        <v>131</v>
      </c>
      <c r="E150" s="137" t="s">
        <v>278</v>
      </c>
      <c r="F150" s="138" t="s">
        <v>279</v>
      </c>
      <c r="G150" s="139" t="s">
        <v>266</v>
      </c>
      <c r="H150" s="140">
        <v>8</v>
      </c>
      <c r="I150" s="141"/>
      <c r="J150" s="141">
        <f>ROUND(I150*H150,2)</f>
        <v>0</v>
      </c>
      <c r="K150" s="138" t="s">
        <v>267</v>
      </c>
      <c r="L150" s="14"/>
      <c r="M150" s="142"/>
      <c r="N150" s="143" t="s">
        <v>38</v>
      </c>
      <c r="O150" s="144">
        <v>1</v>
      </c>
      <c r="P150" s="144">
        <f>O150*H150</f>
        <v>8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6" t="s">
        <v>268</v>
      </c>
      <c r="AT150" s="146" t="s">
        <v>131</v>
      </c>
      <c r="AU150" s="146" t="s">
        <v>80</v>
      </c>
      <c r="AY150" s="2" t="s">
        <v>130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2" t="s">
        <v>80</v>
      </c>
      <c r="BK150" s="147">
        <f>ROUND(I150*H150,2)</f>
        <v>0</v>
      </c>
      <c r="BL150" s="2" t="s">
        <v>268</v>
      </c>
      <c r="BM150" s="146" t="s">
        <v>280</v>
      </c>
    </row>
    <row r="151" spans="1:65" s="17" customFormat="1" ht="18" x14ac:dyDescent="0.15">
      <c r="A151" s="13"/>
      <c r="B151" s="14"/>
      <c r="C151" s="13"/>
      <c r="D151" s="148" t="s">
        <v>137</v>
      </c>
      <c r="E151" s="13"/>
      <c r="F151" s="149" t="s">
        <v>281</v>
      </c>
      <c r="G151" s="13"/>
      <c r="H151" s="13"/>
      <c r="I151" s="13"/>
      <c r="J151" s="13"/>
      <c r="K151" s="13"/>
      <c r="L151" s="14"/>
      <c r="M151" s="150"/>
      <c r="N151" s="151"/>
      <c r="O151" s="41"/>
      <c r="P151" s="41"/>
      <c r="Q151" s="41"/>
      <c r="R151" s="41"/>
      <c r="S151" s="41"/>
      <c r="T151" s="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" t="s">
        <v>137</v>
      </c>
      <c r="AU151" s="2" t="s">
        <v>80</v>
      </c>
    </row>
    <row r="152" spans="1:65" s="152" customFormat="1" x14ac:dyDescent="0.15">
      <c r="B152" s="153"/>
      <c r="D152" s="148" t="s">
        <v>139</v>
      </c>
      <c r="E152" s="154"/>
      <c r="F152" s="155" t="s">
        <v>166</v>
      </c>
      <c r="H152" s="156">
        <v>8</v>
      </c>
      <c r="L152" s="153"/>
      <c r="M152" s="157"/>
      <c r="N152" s="158"/>
      <c r="O152" s="158"/>
      <c r="P152" s="158"/>
      <c r="Q152" s="158"/>
      <c r="R152" s="158"/>
      <c r="S152" s="158"/>
      <c r="T152" s="159"/>
      <c r="AT152" s="154" t="s">
        <v>139</v>
      </c>
      <c r="AU152" s="154" t="s">
        <v>80</v>
      </c>
      <c r="AV152" s="152" t="s">
        <v>82</v>
      </c>
      <c r="AW152" s="152" t="s">
        <v>29</v>
      </c>
      <c r="AX152" s="152" t="s">
        <v>80</v>
      </c>
      <c r="AY152" s="154" t="s">
        <v>130</v>
      </c>
    </row>
    <row r="153" spans="1:65" s="17" customFormat="1" ht="21.75" customHeight="1" x14ac:dyDescent="0.15">
      <c r="A153" s="13"/>
      <c r="B153" s="135"/>
      <c r="C153" s="136" t="s">
        <v>190</v>
      </c>
      <c r="D153" s="136" t="s">
        <v>131</v>
      </c>
      <c r="E153" s="137" t="s">
        <v>283</v>
      </c>
      <c r="F153" s="138" t="s">
        <v>284</v>
      </c>
      <c r="G153" s="139" t="s">
        <v>266</v>
      </c>
      <c r="H153" s="140">
        <v>8</v>
      </c>
      <c r="I153" s="141"/>
      <c r="J153" s="141">
        <f>ROUND(I153*H153,2)</f>
        <v>0</v>
      </c>
      <c r="K153" s="138" t="s">
        <v>267</v>
      </c>
      <c r="L153" s="14"/>
      <c r="M153" s="142"/>
      <c r="N153" s="143" t="s">
        <v>38</v>
      </c>
      <c r="O153" s="144">
        <v>1</v>
      </c>
      <c r="P153" s="144">
        <f>O153*H153</f>
        <v>8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6" t="s">
        <v>268</v>
      </c>
      <c r="AT153" s="146" t="s">
        <v>131</v>
      </c>
      <c r="AU153" s="146" t="s">
        <v>80</v>
      </c>
      <c r="AY153" s="2" t="s">
        <v>130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2" t="s">
        <v>80</v>
      </c>
      <c r="BK153" s="147">
        <f>ROUND(I153*H153,2)</f>
        <v>0</v>
      </c>
      <c r="BL153" s="2" t="s">
        <v>268</v>
      </c>
      <c r="BM153" s="146" t="s">
        <v>285</v>
      </c>
    </row>
    <row r="154" spans="1:65" s="17" customFormat="1" ht="81" x14ac:dyDescent="0.15">
      <c r="A154" s="13"/>
      <c r="B154" s="14"/>
      <c r="C154" s="13"/>
      <c r="D154" s="148" t="s">
        <v>137</v>
      </c>
      <c r="E154" s="13"/>
      <c r="F154" s="149" t="s">
        <v>321</v>
      </c>
      <c r="G154" s="13"/>
      <c r="H154" s="13"/>
      <c r="I154" s="13"/>
      <c r="J154" s="13"/>
      <c r="K154" s="13"/>
      <c r="L154" s="14"/>
      <c r="M154" s="150"/>
      <c r="N154" s="151"/>
      <c r="O154" s="41"/>
      <c r="P154" s="41"/>
      <c r="Q154" s="41"/>
      <c r="R154" s="41"/>
      <c r="S154" s="41"/>
      <c r="T154" s="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" t="s">
        <v>137</v>
      </c>
      <c r="AU154" s="2" t="s">
        <v>80</v>
      </c>
    </row>
    <row r="155" spans="1:65" s="152" customFormat="1" x14ac:dyDescent="0.15">
      <c r="B155" s="153"/>
      <c r="D155" s="148" t="s">
        <v>139</v>
      </c>
      <c r="E155" s="154"/>
      <c r="F155" s="155" t="s">
        <v>166</v>
      </c>
      <c r="H155" s="156">
        <v>8</v>
      </c>
      <c r="L155" s="153"/>
      <c r="M155" s="157"/>
      <c r="N155" s="158"/>
      <c r="O155" s="158"/>
      <c r="P155" s="158"/>
      <c r="Q155" s="158"/>
      <c r="R155" s="158"/>
      <c r="S155" s="158"/>
      <c r="T155" s="159"/>
      <c r="AT155" s="154" t="s">
        <v>139</v>
      </c>
      <c r="AU155" s="154" t="s">
        <v>80</v>
      </c>
      <c r="AV155" s="152" t="s">
        <v>82</v>
      </c>
      <c r="AW155" s="152" t="s">
        <v>29</v>
      </c>
      <c r="AX155" s="152" t="s">
        <v>80</v>
      </c>
      <c r="AY155" s="154" t="s">
        <v>130</v>
      </c>
    </row>
    <row r="156" spans="1:65" s="124" customFormat="1" ht="25.9" customHeight="1" x14ac:dyDescent="0.2">
      <c r="B156" s="125"/>
      <c r="D156" s="126" t="s">
        <v>72</v>
      </c>
      <c r="E156" s="127" t="s">
        <v>287</v>
      </c>
      <c r="F156" s="127" t="s">
        <v>288</v>
      </c>
      <c r="J156" s="128">
        <f>BK156</f>
        <v>0</v>
      </c>
      <c r="L156" s="125"/>
      <c r="M156" s="129"/>
      <c r="N156" s="130"/>
      <c r="O156" s="130"/>
      <c r="P156" s="131">
        <f>SUM(P157:P162)</f>
        <v>0</v>
      </c>
      <c r="Q156" s="130"/>
      <c r="R156" s="131">
        <f>SUM(R157:R162)</f>
        <v>0</v>
      </c>
      <c r="S156" s="130"/>
      <c r="T156" s="132">
        <f>SUM(T157:T162)</f>
        <v>0</v>
      </c>
      <c r="AR156" s="126" t="s">
        <v>153</v>
      </c>
      <c r="AT156" s="133" t="s">
        <v>72</v>
      </c>
      <c r="AU156" s="133" t="s">
        <v>73</v>
      </c>
      <c r="AY156" s="126" t="s">
        <v>130</v>
      </c>
      <c r="BK156" s="134">
        <f>SUM(BK157:BK162)</f>
        <v>0</v>
      </c>
    </row>
    <row r="157" spans="1:65" s="17" customFormat="1" ht="16.5" customHeight="1" x14ac:dyDescent="0.15">
      <c r="A157" s="13"/>
      <c r="B157" s="135"/>
      <c r="C157" s="136" t="s">
        <v>195</v>
      </c>
      <c r="D157" s="136" t="s">
        <v>131</v>
      </c>
      <c r="E157" s="137" t="s">
        <v>290</v>
      </c>
      <c r="F157" s="138" t="s">
        <v>291</v>
      </c>
      <c r="G157" s="139" t="s">
        <v>292</v>
      </c>
      <c r="H157" s="140">
        <v>1</v>
      </c>
      <c r="I157" s="141"/>
      <c r="J157" s="141">
        <f>ROUND(I157*H157,2)</f>
        <v>0</v>
      </c>
      <c r="K157" s="138"/>
      <c r="L157" s="14"/>
      <c r="M157" s="142"/>
      <c r="N157" s="143" t="s">
        <v>38</v>
      </c>
      <c r="O157" s="144">
        <v>0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6" t="s">
        <v>293</v>
      </c>
      <c r="AT157" s="146" t="s">
        <v>131</v>
      </c>
      <c r="AU157" s="146" t="s">
        <v>80</v>
      </c>
      <c r="AY157" s="2" t="s">
        <v>130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2" t="s">
        <v>80</v>
      </c>
      <c r="BK157" s="147">
        <f>ROUND(I157*H157,2)</f>
        <v>0</v>
      </c>
      <c r="BL157" s="2" t="s">
        <v>293</v>
      </c>
      <c r="BM157" s="146" t="s">
        <v>294</v>
      </c>
    </row>
    <row r="158" spans="1:65" s="17" customFormat="1" ht="27" x14ac:dyDescent="0.15">
      <c r="A158" s="13"/>
      <c r="B158" s="14"/>
      <c r="C158" s="13"/>
      <c r="D158" s="148" t="s">
        <v>137</v>
      </c>
      <c r="E158" s="13"/>
      <c r="F158" s="149" t="s">
        <v>295</v>
      </c>
      <c r="G158" s="13"/>
      <c r="H158" s="13"/>
      <c r="I158" s="13"/>
      <c r="J158" s="13"/>
      <c r="K158" s="13"/>
      <c r="L158" s="14"/>
      <c r="M158" s="150"/>
      <c r="N158" s="151"/>
      <c r="O158" s="41"/>
      <c r="P158" s="41"/>
      <c r="Q158" s="41"/>
      <c r="R158" s="41"/>
      <c r="S158" s="41"/>
      <c r="T158" s="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" t="s">
        <v>137</v>
      </c>
      <c r="AU158" s="2" t="s">
        <v>80</v>
      </c>
    </row>
    <row r="159" spans="1:65" s="17" customFormat="1" ht="16.5" customHeight="1" x14ac:dyDescent="0.15">
      <c r="A159" s="13"/>
      <c r="B159" s="135"/>
      <c r="C159" s="136" t="s">
        <v>7</v>
      </c>
      <c r="D159" s="136" t="s">
        <v>131</v>
      </c>
      <c r="E159" s="137" t="s">
        <v>297</v>
      </c>
      <c r="F159" s="138" t="s">
        <v>298</v>
      </c>
      <c r="G159" s="139" t="s">
        <v>292</v>
      </c>
      <c r="H159" s="140">
        <v>1</v>
      </c>
      <c r="I159" s="141"/>
      <c r="J159" s="141">
        <f>ROUND(I159*H159,2)</f>
        <v>0</v>
      </c>
      <c r="K159" s="138"/>
      <c r="L159" s="14"/>
      <c r="M159" s="142"/>
      <c r="N159" s="143" t="s">
        <v>38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6" t="s">
        <v>293</v>
      </c>
      <c r="AT159" s="146" t="s">
        <v>131</v>
      </c>
      <c r="AU159" s="146" t="s">
        <v>80</v>
      </c>
      <c r="AY159" s="2" t="s">
        <v>130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2" t="s">
        <v>80</v>
      </c>
      <c r="BK159" s="147">
        <f>ROUND(I159*H159,2)</f>
        <v>0</v>
      </c>
      <c r="BL159" s="2" t="s">
        <v>293</v>
      </c>
      <c r="BM159" s="146" t="s">
        <v>299</v>
      </c>
    </row>
    <row r="160" spans="1:65" s="17" customFormat="1" ht="18" x14ac:dyDescent="0.15">
      <c r="A160" s="13"/>
      <c r="B160" s="14"/>
      <c r="C160" s="13"/>
      <c r="D160" s="148" t="s">
        <v>137</v>
      </c>
      <c r="E160" s="13"/>
      <c r="F160" s="149" t="s">
        <v>300</v>
      </c>
      <c r="G160" s="13"/>
      <c r="H160" s="13"/>
      <c r="I160" s="13"/>
      <c r="J160" s="13"/>
      <c r="K160" s="13"/>
      <c r="L160" s="14"/>
      <c r="M160" s="150"/>
      <c r="N160" s="151"/>
      <c r="O160" s="41"/>
      <c r="P160" s="41"/>
      <c r="Q160" s="41"/>
      <c r="R160" s="41"/>
      <c r="S160" s="41"/>
      <c r="T160" s="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" t="s">
        <v>137</v>
      </c>
      <c r="AU160" s="2" t="s">
        <v>80</v>
      </c>
    </row>
    <row r="161" spans="1:65" s="17" customFormat="1" ht="16.5" customHeight="1" x14ac:dyDescent="0.15">
      <c r="A161" s="13"/>
      <c r="B161" s="135"/>
      <c r="C161" s="136" t="s">
        <v>135</v>
      </c>
      <c r="D161" s="136" t="s">
        <v>131</v>
      </c>
      <c r="E161" s="137" t="s">
        <v>302</v>
      </c>
      <c r="F161" s="138" t="s">
        <v>303</v>
      </c>
      <c r="G161" s="139" t="s">
        <v>292</v>
      </c>
      <c r="H161" s="140">
        <v>1</v>
      </c>
      <c r="I161" s="141"/>
      <c r="J161" s="141">
        <f>ROUND(I161*H161,2)</f>
        <v>0</v>
      </c>
      <c r="K161" s="138"/>
      <c r="L161" s="14"/>
      <c r="M161" s="142"/>
      <c r="N161" s="143" t="s">
        <v>38</v>
      </c>
      <c r="O161" s="144">
        <v>0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6" t="s">
        <v>293</v>
      </c>
      <c r="AT161" s="146" t="s">
        <v>131</v>
      </c>
      <c r="AU161" s="146" t="s">
        <v>80</v>
      </c>
      <c r="AY161" s="2" t="s">
        <v>130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2" t="s">
        <v>80</v>
      </c>
      <c r="BK161" s="147">
        <f>ROUND(I161*H161,2)</f>
        <v>0</v>
      </c>
      <c r="BL161" s="2" t="s">
        <v>293</v>
      </c>
      <c r="BM161" s="146" t="s">
        <v>304</v>
      </c>
    </row>
    <row r="162" spans="1:65" s="17" customFormat="1" ht="45" x14ac:dyDescent="0.15">
      <c r="A162" s="13"/>
      <c r="B162" s="14"/>
      <c r="C162" s="13"/>
      <c r="D162" s="148" t="s">
        <v>137</v>
      </c>
      <c r="E162" s="13"/>
      <c r="F162" s="149" t="s">
        <v>305</v>
      </c>
      <c r="G162" s="13"/>
      <c r="H162" s="13"/>
      <c r="I162" s="13"/>
      <c r="J162" s="13"/>
      <c r="K162" s="13"/>
      <c r="L162" s="14"/>
      <c r="M162" s="160"/>
      <c r="N162" s="161"/>
      <c r="O162" s="162"/>
      <c r="P162" s="162"/>
      <c r="Q162" s="162"/>
      <c r="R162" s="162"/>
      <c r="S162" s="162"/>
      <c r="T162" s="1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" t="s">
        <v>137</v>
      </c>
      <c r="AU162" s="2" t="s">
        <v>80</v>
      </c>
    </row>
    <row r="163" spans="1:65" s="17" customFormat="1" ht="6.95" customHeight="1" x14ac:dyDescent="0.15">
      <c r="A163" s="13"/>
      <c r="B163" s="29"/>
      <c r="C163" s="30"/>
      <c r="D163" s="30"/>
      <c r="E163" s="30"/>
      <c r="F163" s="30"/>
      <c r="G163" s="30"/>
      <c r="H163" s="30"/>
      <c r="I163" s="30"/>
      <c r="J163" s="30"/>
      <c r="K163" s="30"/>
      <c r="L163" s="14"/>
      <c r="M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</row>
  </sheetData>
  <sheetProtection password="E785" sheet="1" objects="1" scenarios="1"/>
  <autoFilter ref="C123:K162"/>
  <mergeCells count="12">
    <mergeCell ref="E114:H114"/>
    <mergeCell ref="E116:H116"/>
    <mergeCell ref="E29:H29"/>
    <mergeCell ref="E85:H85"/>
    <mergeCell ref="E87:H87"/>
    <mergeCell ref="E89:H89"/>
    <mergeCell ref="E112:H112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topLeftCell="A108" zoomScaleNormal="100" workbookViewId="0">
      <selection activeCell="I127" sqref="I127"/>
    </sheetView>
  </sheetViews>
  <sheetFormatPr defaultRowHeight="10.5" x14ac:dyDescent="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1:46" x14ac:dyDescent="0.15">
      <c r="A1" s="83"/>
    </row>
    <row r="2" spans="1:46" ht="36.950000000000003" customHeight="1" x14ac:dyDescent="0.15">
      <c r="L2" s="182" t="s">
        <v>4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2" t="s">
        <v>93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5" customHeight="1" x14ac:dyDescent="0.15">
      <c r="B4" s="5"/>
      <c r="D4" s="6" t="s">
        <v>100</v>
      </c>
      <c r="L4" s="5"/>
      <c r="M4" s="84" t="s">
        <v>9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13</v>
      </c>
      <c r="L6" s="5"/>
    </row>
    <row r="7" spans="1:46" ht="23.25" customHeight="1" x14ac:dyDescent="0.15">
      <c r="B7" s="5"/>
      <c r="E7" s="207" t="str">
        <f>'Rekapitulace stavby'!K6</f>
        <v>Realizace úspor energie - MS U Stadionu 602, Česká Třebová U Stadionu 602, 560 02 Česká Třebová</v>
      </c>
      <c r="F7" s="207"/>
      <c r="G7" s="207"/>
      <c r="H7" s="207"/>
      <c r="L7" s="5"/>
    </row>
    <row r="8" spans="1:46" ht="12" customHeight="1" x14ac:dyDescent="0.15">
      <c r="B8" s="5"/>
      <c r="D8" s="10" t="s">
        <v>101</v>
      </c>
      <c r="L8" s="5"/>
    </row>
    <row r="9" spans="1:46" s="17" customFormat="1" ht="16.5" customHeight="1" x14ac:dyDescent="0.15">
      <c r="A9" s="13"/>
      <c r="B9" s="14"/>
      <c r="C9" s="13"/>
      <c r="D9" s="13"/>
      <c r="E9" s="207" t="s">
        <v>102</v>
      </c>
      <c r="F9" s="207"/>
      <c r="G9" s="207"/>
      <c r="H9" s="207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 x14ac:dyDescent="0.15">
      <c r="A10" s="13"/>
      <c r="B10" s="14"/>
      <c r="C10" s="13"/>
      <c r="D10" s="10" t="s">
        <v>103</v>
      </c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 x14ac:dyDescent="0.15">
      <c r="A11" s="13"/>
      <c r="B11" s="14"/>
      <c r="C11" s="13"/>
      <c r="D11" s="13"/>
      <c r="E11" s="192" t="s">
        <v>322</v>
      </c>
      <c r="F11" s="192"/>
      <c r="G11" s="192"/>
      <c r="H11" s="192"/>
      <c r="I11" s="13"/>
      <c r="J11" s="13"/>
      <c r="K11" s="13"/>
      <c r="L11" s="24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x14ac:dyDescent="0.15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24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 x14ac:dyDescent="0.15">
      <c r="A13" s="13"/>
      <c r="B13" s="14"/>
      <c r="C13" s="13"/>
      <c r="D13" s="10" t="s">
        <v>15</v>
      </c>
      <c r="E13" s="13"/>
      <c r="F13" s="11"/>
      <c r="G13" s="13"/>
      <c r="H13" s="13"/>
      <c r="I13" s="10" t="s">
        <v>16</v>
      </c>
      <c r="J13" s="11"/>
      <c r="K13" s="13"/>
      <c r="L13" s="24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15">
      <c r="A14" s="13"/>
      <c r="B14" s="14"/>
      <c r="C14" s="13"/>
      <c r="D14" s="10" t="s">
        <v>17</v>
      </c>
      <c r="E14" s="13"/>
      <c r="F14" s="11" t="s">
        <v>18</v>
      </c>
      <c r="G14" s="13"/>
      <c r="H14" s="13"/>
      <c r="I14" s="10" t="s">
        <v>19</v>
      </c>
      <c r="J14" s="85" t="str">
        <f>'Rekapitulace stavby'!AN8</f>
        <v>11. 2. 2020</v>
      </c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9" customHeight="1" x14ac:dyDescent="0.15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 x14ac:dyDescent="0.15">
      <c r="A16" s="13"/>
      <c r="B16" s="14"/>
      <c r="C16" s="13"/>
      <c r="D16" s="10" t="s">
        <v>21</v>
      </c>
      <c r="E16" s="13"/>
      <c r="F16" s="13"/>
      <c r="G16" s="13"/>
      <c r="H16" s="13"/>
      <c r="I16" s="10" t="s">
        <v>22</v>
      </c>
      <c r="J16" s="11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 x14ac:dyDescent="0.15">
      <c r="A17" s="13"/>
      <c r="B17" s="14"/>
      <c r="C17" s="13"/>
      <c r="D17" s="13"/>
      <c r="E17" s="11" t="s">
        <v>23</v>
      </c>
      <c r="F17" s="13"/>
      <c r="G17" s="13"/>
      <c r="H17" s="13"/>
      <c r="I17" s="10" t="s">
        <v>24</v>
      </c>
      <c r="J17" s="11"/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5" customHeight="1" x14ac:dyDescent="0.15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 x14ac:dyDescent="0.15">
      <c r="A19" s="13"/>
      <c r="B19" s="14"/>
      <c r="C19" s="13"/>
      <c r="D19" s="10" t="s">
        <v>25</v>
      </c>
      <c r="E19" s="13"/>
      <c r="F19" s="13"/>
      <c r="G19" s="13"/>
      <c r="H19" s="13"/>
      <c r="I19" s="10" t="s">
        <v>22</v>
      </c>
      <c r="J19" s="11">
        <f>'Rekapitulace stavby'!AN13</f>
        <v>0</v>
      </c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 x14ac:dyDescent="0.15">
      <c r="A20" s="13"/>
      <c r="B20" s="14"/>
      <c r="C20" s="13"/>
      <c r="D20" s="13"/>
      <c r="E20" s="183" t="str">
        <f>'Rekapitulace stavby'!E14</f>
        <v xml:space="preserve"> </v>
      </c>
      <c r="F20" s="183"/>
      <c r="G20" s="183"/>
      <c r="H20" s="183"/>
      <c r="I20" s="10" t="s">
        <v>24</v>
      </c>
      <c r="J20" s="11">
        <f>'Rekapitulace stavby'!AN14</f>
        <v>0</v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5" customHeight="1" x14ac:dyDescent="0.1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 x14ac:dyDescent="0.15">
      <c r="A22" s="13"/>
      <c r="B22" s="14"/>
      <c r="C22" s="13"/>
      <c r="D22" s="10" t="s">
        <v>27</v>
      </c>
      <c r="E22" s="13"/>
      <c r="F22" s="13"/>
      <c r="G22" s="13"/>
      <c r="H22" s="13"/>
      <c r="I22" s="10" t="s">
        <v>22</v>
      </c>
      <c r="J22" s="11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 x14ac:dyDescent="0.15">
      <c r="A23" s="13"/>
      <c r="B23" s="14"/>
      <c r="C23" s="13"/>
      <c r="D23" s="13"/>
      <c r="E23" s="11" t="s">
        <v>28</v>
      </c>
      <c r="F23" s="13"/>
      <c r="G23" s="13"/>
      <c r="H23" s="13"/>
      <c r="I23" s="10" t="s">
        <v>24</v>
      </c>
      <c r="J23" s="11"/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5" customHeight="1" x14ac:dyDescent="0.15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 x14ac:dyDescent="0.15">
      <c r="A25" s="13"/>
      <c r="B25" s="14"/>
      <c r="C25" s="13"/>
      <c r="D25" s="10" t="s">
        <v>30</v>
      </c>
      <c r="E25" s="13"/>
      <c r="F25" s="13"/>
      <c r="G25" s="13"/>
      <c r="H25" s="13"/>
      <c r="I25" s="10" t="s">
        <v>22</v>
      </c>
      <c r="J25" s="11" t="str">
        <f>IF('Rekapitulace stavby'!AN19="","",'Rekapitulace stavby'!AN19)</f>
        <v/>
      </c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 x14ac:dyDescent="0.15">
      <c r="A26" s="13"/>
      <c r="B26" s="14"/>
      <c r="C26" s="13"/>
      <c r="D26" s="13"/>
      <c r="E26" s="11" t="str">
        <f>IF('Rekapitulace stavby'!E20="","",'Rekapitulace stavby'!E20)</f>
        <v xml:space="preserve"> </v>
      </c>
      <c r="F26" s="13"/>
      <c r="G26" s="13"/>
      <c r="H26" s="13"/>
      <c r="I26" s="10" t="s">
        <v>24</v>
      </c>
      <c r="J26" s="11" t="str">
        <f>IF('Rekapitulace stavby'!AN20="","",'Rekapitulace stavby'!AN20)</f>
        <v/>
      </c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5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24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 x14ac:dyDescent="0.15">
      <c r="A28" s="13"/>
      <c r="B28" s="14"/>
      <c r="C28" s="13"/>
      <c r="D28" s="10" t="s">
        <v>31</v>
      </c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9" customFormat="1" ht="274.5" customHeight="1" x14ac:dyDescent="0.15">
      <c r="A29" s="86"/>
      <c r="B29" s="87"/>
      <c r="C29" s="86"/>
      <c r="D29" s="86"/>
      <c r="E29" s="185" t="s">
        <v>105</v>
      </c>
      <c r="F29" s="185"/>
      <c r="G29" s="185"/>
      <c r="H29" s="185"/>
      <c r="I29" s="86"/>
      <c r="J29" s="86"/>
      <c r="K29" s="86"/>
      <c r="L29" s="88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</row>
    <row r="30" spans="1:31" s="17" customFormat="1" ht="6.95" customHeight="1" x14ac:dyDescent="0.15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15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35" customHeight="1" x14ac:dyDescent="0.15">
      <c r="A32" s="13"/>
      <c r="B32" s="14"/>
      <c r="C32" s="13"/>
      <c r="D32" s="90" t="s">
        <v>33</v>
      </c>
      <c r="E32" s="13"/>
      <c r="F32" s="13"/>
      <c r="G32" s="13"/>
      <c r="H32" s="13"/>
      <c r="I32" s="13"/>
      <c r="J32" s="91">
        <f>ROUND(J122, 2)</f>
        <v>0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5" customHeight="1" x14ac:dyDescent="0.15">
      <c r="A33" s="13"/>
      <c r="B33" s="14"/>
      <c r="C33" s="13"/>
      <c r="D33" s="49"/>
      <c r="E33" s="49"/>
      <c r="F33" s="49"/>
      <c r="G33" s="49"/>
      <c r="H33" s="49"/>
      <c r="I33" s="49"/>
      <c r="J33" s="49"/>
      <c r="K33" s="49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15">
      <c r="A34" s="13"/>
      <c r="B34" s="14"/>
      <c r="C34" s="13"/>
      <c r="D34" s="13"/>
      <c r="E34" s="13"/>
      <c r="F34" s="92" t="s">
        <v>35</v>
      </c>
      <c r="G34" s="13"/>
      <c r="H34" s="13"/>
      <c r="I34" s="92" t="s">
        <v>34</v>
      </c>
      <c r="J34" s="92" t="s">
        <v>36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customHeight="1" x14ac:dyDescent="0.15">
      <c r="A35" s="13"/>
      <c r="B35" s="14"/>
      <c r="C35" s="13"/>
      <c r="D35" s="93" t="s">
        <v>37</v>
      </c>
      <c r="E35" s="10" t="s">
        <v>38</v>
      </c>
      <c r="F35" s="94">
        <f>ROUND((SUM(BE122:BE128)),  2)</f>
        <v>0</v>
      </c>
      <c r="G35" s="13"/>
      <c r="H35" s="13"/>
      <c r="I35" s="95">
        <v>0.21</v>
      </c>
      <c r="J35" s="94">
        <f>ROUND(((SUM(BE122:BE128))*I35),  2)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customHeight="1" x14ac:dyDescent="0.15">
      <c r="A36" s="13"/>
      <c r="B36" s="14"/>
      <c r="C36" s="13"/>
      <c r="D36" s="13"/>
      <c r="E36" s="10" t="s">
        <v>39</v>
      </c>
      <c r="F36" s="94">
        <f>ROUND((SUM(BF122:BF128)),  2)</f>
        <v>0</v>
      </c>
      <c r="G36" s="13"/>
      <c r="H36" s="13"/>
      <c r="I36" s="95">
        <v>0.15</v>
      </c>
      <c r="J36" s="94">
        <f>ROUND(((SUM(BF122:BF128))*I36),  2)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15">
      <c r="A37" s="13"/>
      <c r="B37" s="14"/>
      <c r="C37" s="13"/>
      <c r="D37" s="13"/>
      <c r="E37" s="10" t="s">
        <v>40</v>
      </c>
      <c r="F37" s="94">
        <f>ROUND((SUM(BG122:BG128)),  2)</f>
        <v>0</v>
      </c>
      <c r="G37" s="13"/>
      <c r="H37" s="13"/>
      <c r="I37" s="95">
        <v>0.21</v>
      </c>
      <c r="J37" s="94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5" hidden="1" customHeight="1" x14ac:dyDescent="0.15">
      <c r="A38" s="13"/>
      <c r="B38" s="14"/>
      <c r="C38" s="13"/>
      <c r="D38" s="13"/>
      <c r="E38" s="10" t="s">
        <v>41</v>
      </c>
      <c r="F38" s="94">
        <f>ROUND((SUM(BH122:BH128)),  2)</f>
        <v>0</v>
      </c>
      <c r="G38" s="13"/>
      <c r="H38" s="13"/>
      <c r="I38" s="95">
        <v>0.15</v>
      </c>
      <c r="J38" s="94">
        <f>0</f>
        <v>0</v>
      </c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5" hidden="1" customHeight="1" x14ac:dyDescent="0.15">
      <c r="A39" s="13"/>
      <c r="B39" s="14"/>
      <c r="C39" s="13"/>
      <c r="D39" s="13"/>
      <c r="E39" s="10" t="s">
        <v>42</v>
      </c>
      <c r="F39" s="94">
        <f>ROUND((SUM(BI122:BI128)),  2)</f>
        <v>0</v>
      </c>
      <c r="G39" s="13"/>
      <c r="H39" s="13"/>
      <c r="I39" s="95">
        <v>0</v>
      </c>
      <c r="J39" s="94">
        <f>0</f>
        <v>0</v>
      </c>
      <c r="K39" s="13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5" customHeight="1" x14ac:dyDescent="0.15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 x14ac:dyDescent="0.15">
      <c r="A41" s="13"/>
      <c r="B41" s="14"/>
      <c r="C41" s="96"/>
      <c r="D41" s="97" t="s">
        <v>43</v>
      </c>
      <c r="E41" s="43"/>
      <c r="F41" s="43"/>
      <c r="G41" s="98" t="s">
        <v>44</v>
      </c>
      <c r="H41" s="99" t="s">
        <v>45</v>
      </c>
      <c r="I41" s="43"/>
      <c r="J41" s="100">
        <f>SUM(J32:J39)</f>
        <v>0</v>
      </c>
      <c r="K41" s="101"/>
      <c r="L41" s="24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5" customHeight="1" x14ac:dyDescent="0.1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24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5" customHeight="1" x14ac:dyDescent="0.15">
      <c r="B43" s="5"/>
      <c r="L43" s="5"/>
    </row>
    <row r="44" spans="1:31" ht="14.45" customHeight="1" x14ac:dyDescent="0.15">
      <c r="B44" s="5"/>
      <c r="L44" s="5"/>
    </row>
    <row r="45" spans="1:31" ht="14.45" customHeight="1" x14ac:dyDescent="0.15">
      <c r="B45" s="5"/>
      <c r="L45" s="5"/>
    </row>
    <row r="46" spans="1:31" ht="14.45" customHeight="1" x14ac:dyDescent="0.15">
      <c r="B46" s="5"/>
      <c r="L46" s="5"/>
    </row>
    <row r="47" spans="1:31" ht="14.45" customHeight="1" x14ac:dyDescent="0.15">
      <c r="B47" s="5"/>
      <c r="L47" s="5"/>
    </row>
    <row r="48" spans="1:31" ht="14.45" customHeight="1" x14ac:dyDescent="0.15">
      <c r="B48" s="5"/>
      <c r="L48" s="5"/>
    </row>
    <row r="49" spans="1:31" ht="14.45" customHeight="1" x14ac:dyDescent="0.15">
      <c r="B49" s="5"/>
      <c r="L49" s="5"/>
    </row>
    <row r="50" spans="1:31" s="17" customFormat="1" ht="14.45" customHeight="1" x14ac:dyDescent="0.15">
      <c r="B50" s="24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24"/>
    </row>
    <row r="51" spans="1:31" x14ac:dyDescent="0.15">
      <c r="B51" s="5"/>
      <c r="L51" s="5"/>
    </row>
    <row r="52" spans="1:31" x14ac:dyDescent="0.15">
      <c r="B52" s="5"/>
      <c r="L52" s="5"/>
    </row>
    <row r="53" spans="1:31" x14ac:dyDescent="0.15">
      <c r="B53" s="5"/>
      <c r="L53" s="5"/>
    </row>
    <row r="54" spans="1:31" x14ac:dyDescent="0.15">
      <c r="B54" s="5"/>
      <c r="L54" s="5"/>
    </row>
    <row r="55" spans="1:31" x14ac:dyDescent="0.15">
      <c r="B55" s="5"/>
      <c r="L55" s="5"/>
    </row>
    <row r="56" spans="1:31" x14ac:dyDescent="0.15">
      <c r="B56" s="5"/>
      <c r="L56" s="5"/>
    </row>
    <row r="57" spans="1:31" x14ac:dyDescent="0.15">
      <c r="B57" s="5"/>
      <c r="L57" s="5"/>
    </row>
    <row r="58" spans="1:31" x14ac:dyDescent="0.15">
      <c r="B58" s="5"/>
      <c r="L58" s="5"/>
    </row>
    <row r="59" spans="1:31" x14ac:dyDescent="0.15">
      <c r="B59" s="5"/>
      <c r="L59" s="5"/>
    </row>
    <row r="60" spans="1:31" x14ac:dyDescent="0.15">
      <c r="B60" s="5"/>
      <c r="L60" s="5"/>
    </row>
    <row r="61" spans="1:31" s="17" customFormat="1" ht="12.75" x14ac:dyDescent="0.15">
      <c r="A61" s="13"/>
      <c r="B61" s="14"/>
      <c r="C61" s="13"/>
      <c r="D61" s="27" t="s">
        <v>48</v>
      </c>
      <c r="E61" s="16"/>
      <c r="F61" s="102" t="s">
        <v>49</v>
      </c>
      <c r="G61" s="27" t="s">
        <v>48</v>
      </c>
      <c r="H61" s="16"/>
      <c r="I61" s="16"/>
      <c r="J61" s="103" t="s">
        <v>49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15">
      <c r="B62" s="5"/>
      <c r="L62" s="5"/>
    </row>
    <row r="63" spans="1:31" x14ac:dyDescent="0.15">
      <c r="B63" s="5"/>
      <c r="L63" s="5"/>
    </row>
    <row r="64" spans="1:31" x14ac:dyDescent="0.15">
      <c r="B64" s="5"/>
      <c r="L64" s="5"/>
    </row>
    <row r="65" spans="1:31" s="17" customFormat="1" ht="12.75" x14ac:dyDescent="0.15">
      <c r="A65" s="13"/>
      <c r="B65" s="14"/>
      <c r="C65" s="13"/>
      <c r="D65" s="25" t="s">
        <v>50</v>
      </c>
      <c r="E65" s="28"/>
      <c r="F65" s="28"/>
      <c r="G65" s="25" t="s">
        <v>51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15">
      <c r="B66" s="5"/>
      <c r="L66" s="5"/>
    </row>
    <row r="67" spans="1:31" x14ac:dyDescent="0.15">
      <c r="B67" s="5"/>
      <c r="L67" s="5"/>
    </row>
    <row r="68" spans="1:31" x14ac:dyDescent="0.15">
      <c r="B68" s="5"/>
      <c r="L68" s="5"/>
    </row>
    <row r="69" spans="1:31" x14ac:dyDescent="0.15">
      <c r="B69" s="5"/>
      <c r="L69" s="5"/>
    </row>
    <row r="70" spans="1:31" x14ac:dyDescent="0.15">
      <c r="B70" s="5"/>
      <c r="L70" s="5"/>
    </row>
    <row r="71" spans="1:31" x14ac:dyDescent="0.15">
      <c r="B71" s="5"/>
      <c r="L71" s="5"/>
    </row>
    <row r="72" spans="1:31" x14ac:dyDescent="0.15">
      <c r="B72" s="5"/>
      <c r="L72" s="5"/>
    </row>
    <row r="73" spans="1:31" x14ac:dyDescent="0.15">
      <c r="B73" s="5"/>
      <c r="L73" s="5"/>
    </row>
    <row r="74" spans="1:31" x14ac:dyDescent="0.15">
      <c r="B74" s="5"/>
      <c r="L74" s="5"/>
    </row>
    <row r="75" spans="1:31" x14ac:dyDescent="0.15">
      <c r="B75" s="5"/>
      <c r="L75" s="5"/>
    </row>
    <row r="76" spans="1:31" s="17" customFormat="1" ht="12.75" x14ac:dyDescent="0.15">
      <c r="A76" s="13"/>
      <c r="B76" s="14"/>
      <c r="C76" s="13"/>
      <c r="D76" s="27" t="s">
        <v>48</v>
      </c>
      <c r="E76" s="16"/>
      <c r="F76" s="102" t="s">
        <v>49</v>
      </c>
      <c r="G76" s="27" t="s">
        <v>48</v>
      </c>
      <c r="H76" s="16"/>
      <c r="I76" s="16"/>
      <c r="J76" s="103" t="s">
        <v>49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5" customHeight="1" x14ac:dyDescent="0.15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5" customHeight="1" x14ac:dyDescent="0.15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5" customHeight="1" x14ac:dyDescent="0.15">
      <c r="A82" s="13"/>
      <c r="B82" s="14"/>
      <c r="C82" s="6" t="s">
        <v>106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5" customHeight="1" x14ac:dyDescent="0.15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 x14ac:dyDescent="0.15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3.25" customHeight="1" x14ac:dyDescent="0.15">
      <c r="A85" s="13"/>
      <c r="B85" s="14"/>
      <c r="C85" s="13"/>
      <c r="D85" s="13"/>
      <c r="E85" s="207" t="str">
        <f>E7</f>
        <v>Realizace úspor energie - MS U Stadionu 602, Česká Třebová U Stadionu 602, 560 02 Česká Třebová</v>
      </c>
      <c r="F85" s="207"/>
      <c r="G85" s="207"/>
      <c r="H85" s="207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 x14ac:dyDescent="0.15">
      <c r="B86" s="5"/>
      <c r="C86" s="10" t="s">
        <v>101</v>
      </c>
      <c r="L86" s="5"/>
    </row>
    <row r="87" spans="1:31" s="17" customFormat="1" ht="16.5" customHeight="1" x14ac:dyDescent="0.15">
      <c r="A87" s="13"/>
      <c r="B87" s="14"/>
      <c r="C87" s="13"/>
      <c r="D87" s="13"/>
      <c r="E87" s="207" t="s">
        <v>102</v>
      </c>
      <c r="F87" s="207"/>
      <c r="G87" s="207"/>
      <c r="H87" s="207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 x14ac:dyDescent="0.15">
      <c r="A88" s="13"/>
      <c r="B88" s="14"/>
      <c r="C88" s="10" t="s">
        <v>103</v>
      </c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 x14ac:dyDescent="0.15">
      <c r="A89" s="13"/>
      <c r="B89" s="14"/>
      <c r="C89" s="13"/>
      <c r="D89" s="13"/>
      <c r="E89" s="192" t="str">
        <f>E11</f>
        <v>Zařízení VZT.3.01 - přirozené větrání, skladu, prádelny - 1.NP</v>
      </c>
      <c r="F89" s="192"/>
      <c r="G89" s="192"/>
      <c r="H89" s="192"/>
      <c r="I89" s="13"/>
      <c r="J89" s="13"/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5" customHeight="1" x14ac:dyDescent="0.15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 x14ac:dyDescent="0.15">
      <c r="A91" s="13"/>
      <c r="B91" s="14"/>
      <c r="C91" s="10" t="s">
        <v>17</v>
      </c>
      <c r="D91" s="13"/>
      <c r="E91" s="13"/>
      <c r="F91" s="11" t="str">
        <f>F14</f>
        <v>U Stadionu 602, 560 02 Česká Třebová</v>
      </c>
      <c r="G91" s="13"/>
      <c r="H91" s="13"/>
      <c r="I91" s="10" t="s">
        <v>19</v>
      </c>
      <c r="J91" s="85" t="str">
        <f>IF(J14="","",J14)</f>
        <v>11. 2. 2020</v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5" customHeight="1" x14ac:dyDescent="0.15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54.4" customHeight="1" x14ac:dyDescent="0.15">
      <c r="A93" s="13"/>
      <c r="B93" s="14"/>
      <c r="C93" s="10" t="s">
        <v>21</v>
      </c>
      <c r="D93" s="13"/>
      <c r="E93" s="13"/>
      <c r="F93" s="11" t="str">
        <f>E17</f>
        <v>Město Česká Třebová Staré nám. 78, Česká Třebová</v>
      </c>
      <c r="G93" s="13"/>
      <c r="H93" s="13"/>
      <c r="I93" s="10" t="s">
        <v>27</v>
      </c>
      <c r="J93" s="104" t="str">
        <f>E23</f>
        <v>DEKPROJEKT s.r.o.Tiskařská 10/257, 108 00 Praha 10</v>
      </c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15.2" customHeight="1" x14ac:dyDescent="0.15">
      <c r="A94" s="13"/>
      <c r="B94" s="14"/>
      <c r="C94" s="10" t="s">
        <v>25</v>
      </c>
      <c r="D94" s="13"/>
      <c r="E94" s="13"/>
      <c r="F94" s="11" t="str">
        <f>IF(E20="","",E20)</f>
        <v xml:space="preserve"> </v>
      </c>
      <c r="G94" s="13"/>
      <c r="H94" s="13"/>
      <c r="I94" s="10" t="s">
        <v>30</v>
      </c>
      <c r="J94" s="104" t="str">
        <f>E26</f>
        <v xml:space="preserve"> </v>
      </c>
      <c r="K94" s="13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 x14ac:dyDescent="0.15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 x14ac:dyDescent="0.15">
      <c r="A96" s="13"/>
      <c r="B96" s="14"/>
      <c r="C96" s="105" t="s">
        <v>107</v>
      </c>
      <c r="D96" s="96"/>
      <c r="E96" s="96"/>
      <c r="F96" s="96"/>
      <c r="G96" s="96"/>
      <c r="H96" s="96"/>
      <c r="I96" s="96"/>
      <c r="J96" s="106" t="s">
        <v>108</v>
      </c>
      <c r="K96" s="96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 x14ac:dyDescent="0.15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24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" customHeight="1" x14ac:dyDescent="0.15">
      <c r="A98" s="13"/>
      <c r="B98" s="14"/>
      <c r="C98" s="107" t="s">
        <v>109</v>
      </c>
      <c r="D98" s="13"/>
      <c r="E98" s="13"/>
      <c r="F98" s="13"/>
      <c r="G98" s="13"/>
      <c r="H98" s="13"/>
      <c r="I98" s="13"/>
      <c r="J98" s="91">
        <f>J122</f>
        <v>0</v>
      </c>
      <c r="K98" s="13"/>
      <c r="L98" s="24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2" t="s">
        <v>110</v>
      </c>
    </row>
    <row r="99" spans="1:47" s="108" customFormat="1" ht="24.95" customHeight="1" x14ac:dyDescent="0.15">
      <c r="B99" s="109"/>
      <c r="D99" s="110" t="s">
        <v>111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1:47" s="108" customFormat="1" ht="24.95" customHeight="1" x14ac:dyDescent="0.15">
      <c r="B100" s="109"/>
      <c r="D100" s="110" t="s">
        <v>113</v>
      </c>
      <c r="E100" s="111"/>
      <c r="F100" s="111"/>
      <c r="G100" s="111"/>
      <c r="H100" s="111"/>
      <c r="I100" s="111"/>
      <c r="J100" s="112">
        <f>J126</f>
        <v>0</v>
      </c>
      <c r="L100" s="109"/>
    </row>
    <row r="101" spans="1:47" s="17" customFormat="1" ht="21.75" customHeight="1" x14ac:dyDescent="0.15">
      <c r="A101" s="13"/>
      <c r="B101" s="14"/>
      <c r="C101" s="13"/>
      <c r="D101" s="13"/>
      <c r="E101" s="13"/>
      <c r="F101" s="13"/>
      <c r="G101" s="13"/>
      <c r="H101" s="13"/>
      <c r="I101" s="13"/>
      <c r="J101" s="13"/>
      <c r="K101" s="13"/>
      <c r="L101" s="24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pans="1:47" s="17" customFormat="1" ht="6.95" customHeight="1" x14ac:dyDescent="0.15">
      <c r="A102" s="13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24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6" spans="1:47" s="17" customFormat="1" ht="6.95" customHeight="1" x14ac:dyDescent="0.15">
      <c r="A106" s="13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24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pans="1:47" s="17" customFormat="1" ht="24.95" customHeight="1" x14ac:dyDescent="0.15">
      <c r="A107" s="13"/>
      <c r="B107" s="14"/>
      <c r="C107" s="6" t="s">
        <v>115</v>
      </c>
      <c r="D107" s="13"/>
      <c r="E107" s="13"/>
      <c r="F107" s="13"/>
      <c r="G107" s="13"/>
      <c r="H107" s="13"/>
      <c r="I107" s="13"/>
      <c r="J107" s="13"/>
      <c r="K107" s="13"/>
      <c r="L107" s="24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47" s="17" customFormat="1" ht="6.95" customHeight="1" x14ac:dyDescent="0.15">
      <c r="A108" s="13"/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24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47" s="17" customFormat="1" ht="12" customHeight="1" x14ac:dyDescent="0.15">
      <c r="A109" s="13"/>
      <c r="B109" s="14"/>
      <c r="C109" s="10" t="s">
        <v>13</v>
      </c>
      <c r="D109" s="13"/>
      <c r="E109" s="13"/>
      <c r="F109" s="13"/>
      <c r="G109" s="13"/>
      <c r="H109" s="13"/>
      <c r="I109" s="13"/>
      <c r="J109" s="13"/>
      <c r="K109" s="13"/>
      <c r="L109" s="24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47" s="17" customFormat="1" ht="23.25" customHeight="1" x14ac:dyDescent="0.15">
      <c r="A110" s="13"/>
      <c r="B110" s="14"/>
      <c r="C110" s="13"/>
      <c r="D110" s="13"/>
      <c r="E110" s="207" t="str">
        <f>E7</f>
        <v>Realizace úspor energie - MS U Stadionu 602, Česká Třebová U Stadionu 602, 560 02 Česká Třebová</v>
      </c>
      <c r="F110" s="207"/>
      <c r="G110" s="207"/>
      <c r="H110" s="207"/>
      <c r="I110" s="13"/>
      <c r="J110" s="13"/>
      <c r="K110" s="13"/>
      <c r="L110" s="24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47" ht="12" customHeight="1" x14ac:dyDescent="0.15">
      <c r="B111" s="5"/>
      <c r="C111" s="10" t="s">
        <v>101</v>
      </c>
      <c r="L111" s="5"/>
    </row>
    <row r="112" spans="1:47" s="17" customFormat="1" ht="16.5" customHeight="1" x14ac:dyDescent="0.15">
      <c r="A112" s="13"/>
      <c r="B112" s="14"/>
      <c r="C112" s="13"/>
      <c r="D112" s="13"/>
      <c r="E112" s="207" t="s">
        <v>102</v>
      </c>
      <c r="F112" s="207"/>
      <c r="G112" s="207"/>
      <c r="H112" s="207"/>
      <c r="I112" s="13"/>
      <c r="J112" s="13"/>
      <c r="K112" s="13"/>
      <c r="L112" s="24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7" customFormat="1" ht="12" customHeight="1" x14ac:dyDescent="0.15">
      <c r="A113" s="13"/>
      <c r="B113" s="14"/>
      <c r="C113" s="10" t="s">
        <v>103</v>
      </c>
      <c r="D113" s="13"/>
      <c r="E113" s="13"/>
      <c r="F113" s="13"/>
      <c r="G113" s="13"/>
      <c r="H113" s="13"/>
      <c r="I113" s="13"/>
      <c r="J113" s="13"/>
      <c r="K113" s="13"/>
      <c r="L113" s="24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7" customFormat="1" ht="16.5" customHeight="1" x14ac:dyDescent="0.15">
      <c r="A114" s="13"/>
      <c r="B114" s="14"/>
      <c r="C114" s="13"/>
      <c r="D114" s="13"/>
      <c r="E114" s="192" t="str">
        <f>E11</f>
        <v>Zařízení VZT.3.01 - přirozené větrání, skladu, prádelny - 1.NP</v>
      </c>
      <c r="F114" s="192"/>
      <c r="G114" s="192"/>
      <c r="H114" s="192"/>
      <c r="I114" s="13"/>
      <c r="J114" s="13"/>
      <c r="K114" s="13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7" customFormat="1" ht="6.95" customHeight="1" x14ac:dyDescent="0.15">
      <c r="A115" s="13"/>
      <c r="B115" s="14"/>
      <c r="C115" s="13"/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7" customFormat="1" ht="12" customHeight="1" x14ac:dyDescent="0.15">
      <c r="A116" s="13"/>
      <c r="B116" s="14"/>
      <c r="C116" s="10" t="s">
        <v>17</v>
      </c>
      <c r="D116" s="13"/>
      <c r="E116" s="13"/>
      <c r="F116" s="11" t="str">
        <f>F14</f>
        <v>U Stadionu 602, 560 02 Česká Třebová</v>
      </c>
      <c r="G116" s="13"/>
      <c r="H116" s="13"/>
      <c r="I116" s="10" t="s">
        <v>19</v>
      </c>
      <c r="J116" s="85" t="str">
        <f>IF(J14="","",J14)</f>
        <v>11. 2. 2020</v>
      </c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7" customFormat="1" ht="6.95" customHeight="1" x14ac:dyDescent="0.15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3"/>
      <c r="L117" s="24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7" customFormat="1" ht="54.4" customHeight="1" x14ac:dyDescent="0.15">
      <c r="A118" s="13"/>
      <c r="B118" s="14"/>
      <c r="C118" s="10" t="s">
        <v>21</v>
      </c>
      <c r="D118" s="13"/>
      <c r="E118" s="13"/>
      <c r="F118" s="11" t="str">
        <f>E17</f>
        <v>Město Česká Třebová Staré nám. 78, Česká Třebová</v>
      </c>
      <c r="G118" s="13"/>
      <c r="H118" s="13"/>
      <c r="I118" s="10" t="s">
        <v>27</v>
      </c>
      <c r="J118" s="104" t="str">
        <f>E23</f>
        <v>DEKPROJEKT s.r.o.Tiskařská 10/257, 108 00 Praha 10</v>
      </c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7" customFormat="1" ht="15.2" customHeight="1" x14ac:dyDescent="0.15">
      <c r="A119" s="13"/>
      <c r="B119" s="14"/>
      <c r="C119" s="10" t="s">
        <v>25</v>
      </c>
      <c r="D119" s="13"/>
      <c r="E119" s="13"/>
      <c r="F119" s="11" t="str">
        <f>IF(E20="","",E20)</f>
        <v xml:space="preserve"> </v>
      </c>
      <c r="G119" s="13"/>
      <c r="H119" s="13"/>
      <c r="I119" s="10" t="s">
        <v>30</v>
      </c>
      <c r="J119" s="104" t="str">
        <f>E26</f>
        <v xml:space="preserve"> </v>
      </c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17" customFormat="1" ht="10.35" customHeight="1" x14ac:dyDescent="0.15">
      <c r="A120" s="13"/>
      <c r="B120" s="14"/>
      <c r="C120" s="13"/>
      <c r="D120" s="13"/>
      <c r="E120" s="13"/>
      <c r="F120" s="13"/>
      <c r="G120" s="13"/>
      <c r="H120" s="13"/>
      <c r="I120" s="13"/>
      <c r="J120" s="13"/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5" s="119" customFormat="1" ht="29.25" customHeight="1" x14ac:dyDescent="0.15">
      <c r="A121" s="113"/>
      <c r="B121" s="114"/>
      <c r="C121" s="115" t="s">
        <v>116</v>
      </c>
      <c r="D121" s="116" t="s">
        <v>58</v>
      </c>
      <c r="E121" s="116" t="s">
        <v>54</v>
      </c>
      <c r="F121" s="116" t="s">
        <v>55</v>
      </c>
      <c r="G121" s="116" t="s">
        <v>117</v>
      </c>
      <c r="H121" s="116" t="s">
        <v>118</v>
      </c>
      <c r="I121" s="116" t="s">
        <v>119</v>
      </c>
      <c r="J121" s="116" t="s">
        <v>108</v>
      </c>
      <c r="K121" s="117" t="s">
        <v>120</v>
      </c>
      <c r="L121" s="118"/>
      <c r="M121" s="45"/>
      <c r="N121" s="46" t="s">
        <v>37</v>
      </c>
      <c r="O121" s="46" t="s">
        <v>121</v>
      </c>
      <c r="P121" s="46" t="s">
        <v>122</v>
      </c>
      <c r="Q121" s="46" t="s">
        <v>123</v>
      </c>
      <c r="R121" s="46" t="s">
        <v>124</v>
      </c>
      <c r="S121" s="46" t="s">
        <v>125</v>
      </c>
      <c r="T121" s="47" t="s">
        <v>126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</row>
    <row r="122" spans="1:65" s="17" customFormat="1" ht="22.9" customHeight="1" x14ac:dyDescent="0.2">
      <c r="A122" s="13"/>
      <c r="B122" s="14"/>
      <c r="C122" s="53" t="s">
        <v>127</v>
      </c>
      <c r="D122" s="13"/>
      <c r="E122" s="13"/>
      <c r="F122" s="13"/>
      <c r="G122" s="13"/>
      <c r="H122" s="13"/>
      <c r="I122" s="13"/>
      <c r="J122" s="120">
        <f>BK122</f>
        <v>0</v>
      </c>
      <c r="K122" s="13"/>
      <c r="L122" s="14"/>
      <c r="M122" s="48"/>
      <c r="N122" s="39"/>
      <c r="O122" s="49"/>
      <c r="P122" s="121">
        <f>P123+P126</f>
        <v>2.8319999999999999</v>
      </c>
      <c r="Q122" s="49"/>
      <c r="R122" s="121">
        <f>R123+R126</f>
        <v>0</v>
      </c>
      <c r="S122" s="49"/>
      <c r="T122" s="122">
        <f>T123+T126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" t="s">
        <v>72</v>
      </c>
      <c r="AU122" s="2" t="s">
        <v>110</v>
      </c>
      <c r="BK122" s="123">
        <f>BK123+BK126</f>
        <v>0</v>
      </c>
    </row>
    <row r="123" spans="1:65" s="124" customFormat="1" ht="25.9" customHeight="1" x14ac:dyDescent="0.2">
      <c r="B123" s="125"/>
      <c r="D123" s="126" t="s">
        <v>72</v>
      </c>
      <c r="E123" s="127" t="s">
        <v>128</v>
      </c>
      <c r="F123" s="127" t="s">
        <v>129</v>
      </c>
      <c r="J123" s="128">
        <f>BK123</f>
        <v>0</v>
      </c>
      <c r="L123" s="125"/>
      <c r="M123" s="129"/>
      <c r="N123" s="130"/>
      <c r="O123" s="130"/>
      <c r="P123" s="131">
        <f>SUM(P124:P125)</f>
        <v>0.83199999999999996</v>
      </c>
      <c r="Q123" s="130"/>
      <c r="R123" s="131">
        <f>SUM(R124:R125)</f>
        <v>0</v>
      </c>
      <c r="S123" s="130"/>
      <c r="T123" s="132">
        <f>SUM(T124:T125)</f>
        <v>0</v>
      </c>
      <c r="AR123" s="126" t="s">
        <v>82</v>
      </c>
      <c r="AT123" s="133" t="s">
        <v>72</v>
      </c>
      <c r="AU123" s="133" t="s">
        <v>73</v>
      </c>
      <c r="AY123" s="126" t="s">
        <v>130</v>
      </c>
      <c r="BK123" s="134">
        <f>SUM(BK124:BK125)</f>
        <v>0</v>
      </c>
    </row>
    <row r="124" spans="1:65" s="17" customFormat="1" ht="16.5" customHeight="1" x14ac:dyDescent="0.15">
      <c r="A124" s="13"/>
      <c r="B124" s="135"/>
      <c r="C124" s="136" t="s">
        <v>80</v>
      </c>
      <c r="D124" s="136" t="s">
        <v>131</v>
      </c>
      <c r="E124" s="137" t="s">
        <v>132</v>
      </c>
      <c r="F124" s="138" t="s">
        <v>323</v>
      </c>
      <c r="G124" s="139" t="s">
        <v>134</v>
      </c>
      <c r="H124" s="140">
        <v>1</v>
      </c>
      <c r="I124" s="141"/>
      <c r="J124" s="141">
        <f>ROUND(I124*H124,2)</f>
        <v>0</v>
      </c>
      <c r="K124" s="138"/>
      <c r="L124" s="14"/>
      <c r="M124" s="142"/>
      <c r="N124" s="143" t="s">
        <v>38</v>
      </c>
      <c r="O124" s="144">
        <v>0.83199999999999996</v>
      </c>
      <c r="P124" s="144">
        <f>O124*H124</f>
        <v>0.83199999999999996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6" t="s">
        <v>135</v>
      </c>
      <c r="AT124" s="146" t="s">
        <v>131</v>
      </c>
      <c r="AU124" s="146" t="s">
        <v>80</v>
      </c>
      <c r="AY124" s="2" t="s">
        <v>130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2" t="s">
        <v>80</v>
      </c>
      <c r="BK124" s="147">
        <f>ROUND(I124*H124,2)</f>
        <v>0</v>
      </c>
      <c r="BL124" s="2" t="s">
        <v>135</v>
      </c>
      <c r="BM124" s="146" t="s">
        <v>136</v>
      </c>
    </row>
    <row r="125" spans="1:65" s="17" customFormat="1" ht="36" x14ac:dyDescent="0.15">
      <c r="A125" s="13"/>
      <c r="B125" s="14"/>
      <c r="C125" s="13"/>
      <c r="D125" s="148" t="s">
        <v>137</v>
      </c>
      <c r="E125" s="13"/>
      <c r="F125" s="149" t="s">
        <v>324</v>
      </c>
      <c r="G125" s="13"/>
      <c r="H125" s="13"/>
      <c r="I125" s="13"/>
      <c r="J125" s="13"/>
      <c r="K125" s="13"/>
      <c r="L125" s="14"/>
      <c r="M125" s="150"/>
      <c r="N125" s="151"/>
      <c r="O125" s="41"/>
      <c r="P125" s="41"/>
      <c r="Q125" s="41"/>
      <c r="R125" s="41"/>
      <c r="S125" s="41"/>
      <c r="T125" s="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" t="s">
        <v>137</v>
      </c>
      <c r="AU125" s="2" t="s">
        <v>80</v>
      </c>
    </row>
    <row r="126" spans="1:65" s="124" customFormat="1" ht="25.9" customHeight="1" x14ac:dyDescent="0.2">
      <c r="B126" s="125"/>
      <c r="D126" s="126" t="s">
        <v>72</v>
      </c>
      <c r="E126" s="127" t="s">
        <v>261</v>
      </c>
      <c r="F126" s="127" t="s">
        <v>262</v>
      </c>
      <c r="J126" s="128">
        <f>BK126</f>
        <v>0</v>
      </c>
      <c r="L126" s="125"/>
      <c r="M126" s="129"/>
      <c r="N126" s="130"/>
      <c r="O126" s="130"/>
      <c r="P126" s="131">
        <f>SUM(P127:P128)</f>
        <v>2</v>
      </c>
      <c r="Q126" s="130"/>
      <c r="R126" s="131">
        <f>SUM(R127:R128)</f>
        <v>0</v>
      </c>
      <c r="S126" s="130"/>
      <c r="T126" s="132">
        <f>SUM(T127:T128)</f>
        <v>0</v>
      </c>
      <c r="AR126" s="126" t="s">
        <v>150</v>
      </c>
      <c r="AT126" s="133" t="s">
        <v>72</v>
      </c>
      <c r="AU126" s="133" t="s">
        <v>73</v>
      </c>
      <c r="AY126" s="126" t="s">
        <v>130</v>
      </c>
      <c r="BK126" s="134">
        <f>SUM(BK127:BK128)</f>
        <v>0</v>
      </c>
    </row>
    <row r="127" spans="1:65" s="17" customFormat="1" ht="16.5" customHeight="1" x14ac:dyDescent="0.15">
      <c r="A127" s="13"/>
      <c r="B127" s="135"/>
      <c r="C127" s="136" t="s">
        <v>82</v>
      </c>
      <c r="D127" s="136" t="s">
        <v>131</v>
      </c>
      <c r="E127" s="137" t="s">
        <v>264</v>
      </c>
      <c r="F127" s="138" t="s">
        <v>265</v>
      </c>
      <c r="G127" s="139" t="s">
        <v>266</v>
      </c>
      <c r="H127" s="140">
        <v>2</v>
      </c>
      <c r="I127" s="141"/>
      <c r="J127" s="141">
        <f>ROUND(I127*H127,2)</f>
        <v>0</v>
      </c>
      <c r="K127" s="138" t="s">
        <v>267</v>
      </c>
      <c r="L127" s="14"/>
      <c r="M127" s="142"/>
      <c r="N127" s="143" t="s">
        <v>38</v>
      </c>
      <c r="O127" s="144">
        <v>1</v>
      </c>
      <c r="P127" s="144">
        <f>O127*H127</f>
        <v>2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6" t="s">
        <v>268</v>
      </c>
      <c r="AT127" s="146" t="s">
        <v>131</v>
      </c>
      <c r="AU127" s="146" t="s">
        <v>80</v>
      </c>
      <c r="AY127" s="2" t="s">
        <v>130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2" t="s">
        <v>80</v>
      </c>
      <c r="BK127" s="147">
        <f>ROUND(I127*H127,2)</f>
        <v>0</v>
      </c>
      <c r="BL127" s="2" t="s">
        <v>268</v>
      </c>
      <c r="BM127" s="146" t="s">
        <v>269</v>
      </c>
    </row>
    <row r="128" spans="1:65" s="152" customFormat="1" x14ac:dyDescent="0.15">
      <c r="B128" s="153"/>
      <c r="D128" s="148" t="s">
        <v>139</v>
      </c>
      <c r="E128" s="154"/>
      <c r="F128" s="155" t="s">
        <v>325</v>
      </c>
      <c r="H128" s="156">
        <v>2</v>
      </c>
      <c r="L128" s="153"/>
      <c r="M128" s="164"/>
      <c r="N128" s="165"/>
      <c r="O128" s="165"/>
      <c r="P128" s="165"/>
      <c r="Q128" s="165"/>
      <c r="R128" s="165"/>
      <c r="S128" s="165"/>
      <c r="T128" s="166"/>
      <c r="AT128" s="154" t="s">
        <v>139</v>
      </c>
      <c r="AU128" s="154" t="s">
        <v>80</v>
      </c>
      <c r="AV128" s="152" t="s">
        <v>82</v>
      </c>
      <c r="AW128" s="152" t="s">
        <v>29</v>
      </c>
      <c r="AX128" s="152" t="s">
        <v>80</v>
      </c>
      <c r="AY128" s="154" t="s">
        <v>130</v>
      </c>
    </row>
    <row r="129" spans="1:31" s="17" customFormat="1" ht="6.95" customHeight="1" x14ac:dyDescent="0.15">
      <c r="A129" s="13"/>
      <c r="B129" s="29"/>
      <c r="C129" s="30"/>
      <c r="D129" s="30"/>
      <c r="E129" s="30"/>
      <c r="F129" s="30"/>
      <c r="G129" s="30"/>
      <c r="H129" s="30"/>
      <c r="I129" s="30"/>
      <c r="J129" s="30"/>
      <c r="K129" s="30"/>
      <c r="L129" s="14"/>
      <c r="M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</row>
  </sheetData>
  <sheetProtection password="E785" sheet="1" objects="1" scenarios="1"/>
  <autoFilter ref="C121:K128"/>
  <mergeCells count="12">
    <mergeCell ref="E112:H112"/>
    <mergeCell ref="E114:H114"/>
    <mergeCell ref="E29:H29"/>
    <mergeCell ref="E85:H85"/>
    <mergeCell ref="E87:H87"/>
    <mergeCell ref="E89:H89"/>
    <mergeCell ref="E110:H110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2"/>
  <sheetViews>
    <sheetView showGridLines="0" tabSelected="1" topLeftCell="A111" zoomScaleNormal="100" workbookViewId="0">
      <selection activeCell="I210" sqref="I210"/>
    </sheetView>
  </sheetViews>
  <sheetFormatPr defaultRowHeight="10.5" x14ac:dyDescent="0.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99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1:46" x14ac:dyDescent="0.15">
      <c r="A1" s="83"/>
    </row>
    <row r="2" spans="1:46" ht="36.950000000000003" customHeight="1" x14ac:dyDescent="0.15">
      <c r="L2" s="182" t="s">
        <v>4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2" t="s">
        <v>99</v>
      </c>
    </row>
    <row r="3" spans="1:46" ht="6.95" customHeight="1" x14ac:dyDescent="0.1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5" customHeight="1" x14ac:dyDescent="0.15">
      <c r="B4" s="5"/>
      <c r="D4" s="6" t="s">
        <v>100</v>
      </c>
      <c r="L4" s="5"/>
      <c r="M4" s="84" t="s">
        <v>9</v>
      </c>
      <c r="AT4" s="2" t="s">
        <v>2</v>
      </c>
    </row>
    <row r="5" spans="1:46" ht="6.95" customHeight="1" x14ac:dyDescent="0.15">
      <c r="B5" s="5"/>
      <c r="L5" s="5"/>
    </row>
    <row r="6" spans="1:46" ht="12" customHeight="1" x14ac:dyDescent="0.15">
      <c r="B6" s="5"/>
      <c r="D6" s="10" t="s">
        <v>13</v>
      </c>
      <c r="L6" s="5"/>
    </row>
    <row r="7" spans="1:46" ht="23.25" customHeight="1" x14ac:dyDescent="0.15">
      <c r="B7" s="5"/>
      <c r="E7" s="207" t="str">
        <f>'Rekapitulace stavby'!K6</f>
        <v>Realizace úspor energie - MS U Stadionu 602, Česká Třebová U Stadionu 602, 560 02 Česká Třebová</v>
      </c>
      <c r="F7" s="207"/>
      <c r="G7" s="207"/>
      <c r="H7" s="207"/>
      <c r="L7" s="5"/>
    </row>
    <row r="8" spans="1:46" ht="12" customHeight="1" x14ac:dyDescent="0.15">
      <c r="B8" s="5"/>
      <c r="D8" s="10" t="s">
        <v>101</v>
      </c>
      <c r="L8" s="5"/>
    </row>
    <row r="9" spans="1:46" s="17" customFormat="1" ht="16.5" customHeight="1" x14ac:dyDescent="0.15">
      <c r="A9" s="13"/>
      <c r="B9" s="14"/>
      <c r="C9" s="13"/>
      <c r="D9" s="13"/>
      <c r="E9" s="207" t="s">
        <v>326</v>
      </c>
      <c r="F9" s="207"/>
      <c r="G9" s="207"/>
      <c r="H9" s="207"/>
      <c r="I9" s="13"/>
      <c r="J9" s="13"/>
      <c r="K9" s="13"/>
      <c r="L9" s="2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 x14ac:dyDescent="0.15">
      <c r="A10" s="13"/>
      <c r="B10" s="14"/>
      <c r="C10" s="13"/>
      <c r="D10" s="10" t="s">
        <v>103</v>
      </c>
      <c r="E10" s="13"/>
      <c r="F10" s="13"/>
      <c r="G10" s="13"/>
      <c r="H10" s="13"/>
      <c r="I10" s="13"/>
      <c r="J10" s="13"/>
      <c r="K10" s="13"/>
      <c r="L10" s="2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 x14ac:dyDescent="0.15">
      <c r="A11" s="13"/>
      <c r="B11" s="14"/>
      <c r="C11" s="13"/>
      <c r="D11" s="13"/>
      <c r="E11" s="192" t="s">
        <v>327</v>
      </c>
      <c r="F11" s="192"/>
      <c r="G11" s="192"/>
      <c r="H11" s="192"/>
      <c r="I11" s="13"/>
      <c r="J11" s="13"/>
      <c r="K11" s="13"/>
      <c r="L11" s="24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x14ac:dyDescent="0.15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24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 x14ac:dyDescent="0.15">
      <c r="A13" s="13"/>
      <c r="B13" s="14"/>
      <c r="C13" s="13"/>
      <c r="D13" s="10" t="s">
        <v>15</v>
      </c>
      <c r="E13" s="13"/>
      <c r="F13" s="11"/>
      <c r="G13" s="13"/>
      <c r="H13" s="13"/>
      <c r="I13" s="10" t="s">
        <v>16</v>
      </c>
      <c r="J13" s="11"/>
      <c r="K13" s="13"/>
      <c r="L13" s="24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15">
      <c r="A14" s="13"/>
      <c r="B14" s="14"/>
      <c r="C14" s="13"/>
      <c r="D14" s="10" t="s">
        <v>17</v>
      </c>
      <c r="E14" s="13"/>
      <c r="F14" s="11" t="s">
        <v>18</v>
      </c>
      <c r="G14" s="13"/>
      <c r="H14" s="13"/>
      <c r="I14" s="10" t="s">
        <v>19</v>
      </c>
      <c r="J14" s="85" t="str">
        <f>'Rekapitulace stavby'!AN8</f>
        <v>11. 2. 2020</v>
      </c>
      <c r="K14" s="13"/>
      <c r="L14" s="2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9" customHeight="1" x14ac:dyDescent="0.15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2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 x14ac:dyDescent="0.15">
      <c r="A16" s="13"/>
      <c r="B16" s="14"/>
      <c r="C16" s="13"/>
      <c r="D16" s="10" t="s">
        <v>21</v>
      </c>
      <c r="E16" s="13"/>
      <c r="F16" s="13"/>
      <c r="G16" s="13"/>
      <c r="H16" s="13"/>
      <c r="I16" s="10" t="s">
        <v>22</v>
      </c>
      <c r="J16" s="11"/>
      <c r="K16" s="13"/>
      <c r="L16" s="2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 x14ac:dyDescent="0.15">
      <c r="A17" s="13"/>
      <c r="B17" s="14"/>
      <c r="C17" s="13"/>
      <c r="D17" s="13"/>
      <c r="E17" s="11" t="s">
        <v>23</v>
      </c>
      <c r="F17" s="13"/>
      <c r="G17" s="13"/>
      <c r="H17" s="13"/>
      <c r="I17" s="10" t="s">
        <v>24</v>
      </c>
      <c r="J17" s="11"/>
      <c r="K17" s="13"/>
      <c r="L17" s="2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5" customHeight="1" x14ac:dyDescent="0.15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2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 x14ac:dyDescent="0.15">
      <c r="A19" s="13"/>
      <c r="B19" s="14"/>
      <c r="C19" s="13"/>
      <c r="D19" s="10" t="s">
        <v>25</v>
      </c>
      <c r="E19" s="13"/>
      <c r="F19" s="13"/>
      <c r="G19" s="13"/>
      <c r="H19" s="13"/>
      <c r="I19" s="10" t="s">
        <v>22</v>
      </c>
      <c r="J19" s="11">
        <f>'Rekapitulace stavby'!AN13</f>
        <v>0</v>
      </c>
      <c r="K19" s="13"/>
      <c r="L19" s="2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 x14ac:dyDescent="0.15">
      <c r="A20" s="13"/>
      <c r="B20" s="14"/>
      <c r="C20" s="13"/>
      <c r="D20" s="13"/>
      <c r="E20" s="183" t="str">
        <f>'Rekapitulace stavby'!E14</f>
        <v xml:space="preserve"> </v>
      </c>
      <c r="F20" s="183"/>
      <c r="G20" s="183"/>
      <c r="H20" s="183"/>
      <c r="I20" s="10" t="s">
        <v>24</v>
      </c>
      <c r="J20" s="11">
        <f>'Rekapitulace stavby'!AN14</f>
        <v>0</v>
      </c>
      <c r="K20" s="13"/>
      <c r="L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5" customHeight="1" x14ac:dyDescent="0.15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2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 x14ac:dyDescent="0.15">
      <c r="A22" s="13"/>
      <c r="B22" s="14"/>
      <c r="C22" s="13"/>
      <c r="D22" s="10" t="s">
        <v>27</v>
      </c>
      <c r="E22" s="13"/>
      <c r="F22" s="13"/>
      <c r="G22" s="13"/>
      <c r="H22" s="13"/>
      <c r="I22" s="10" t="s">
        <v>22</v>
      </c>
      <c r="J22" s="11"/>
      <c r="K22" s="13"/>
      <c r="L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 x14ac:dyDescent="0.15">
      <c r="A23" s="13"/>
      <c r="B23" s="14"/>
      <c r="C23" s="13"/>
      <c r="D23" s="13"/>
      <c r="E23" s="11" t="s">
        <v>28</v>
      </c>
      <c r="F23" s="13"/>
      <c r="G23" s="13"/>
      <c r="H23" s="13"/>
      <c r="I23" s="10" t="s">
        <v>24</v>
      </c>
      <c r="J23" s="11"/>
      <c r="K23" s="13"/>
      <c r="L23" s="2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5" customHeight="1" x14ac:dyDescent="0.15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2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 x14ac:dyDescent="0.15">
      <c r="A25" s="13"/>
      <c r="B25" s="14"/>
      <c r="C25" s="13"/>
      <c r="D25" s="10" t="s">
        <v>30</v>
      </c>
      <c r="E25" s="13"/>
      <c r="F25" s="13"/>
      <c r="G25" s="13"/>
      <c r="H25" s="13"/>
      <c r="I25" s="10" t="s">
        <v>22</v>
      </c>
      <c r="J25" s="11" t="str">
        <f>IF('Rekapitulace stavby'!AN19="","",'Rekapitulace stavby'!AN19)</f>
        <v/>
      </c>
      <c r="K25" s="13"/>
      <c r="L25" s="2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 x14ac:dyDescent="0.15">
      <c r="A26" s="13"/>
      <c r="B26" s="14"/>
      <c r="C26" s="13"/>
      <c r="D26" s="13"/>
      <c r="E26" s="11" t="str">
        <f>IF('Rekapitulace stavby'!E20="","",'Rekapitulace stavby'!E20)</f>
        <v xml:space="preserve"> </v>
      </c>
      <c r="F26" s="13"/>
      <c r="G26" s="13"/>
      <c r="H26" s="13"/>
      <c r="I26" s="10" t="s">
        <v>24</v>
      </c>
      <c r="J26" s="11" t="str">
        <f>IF('Rekapitulace stavby'!AN20="","",'Rekapitulace stavby'!AN20)</f>
        <v/>
      </c>
      <c r="K26" s="13"/>
      <c r="L26" s="2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5" customHeight="1" x14ac:dyDescent="0.15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24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 x14ac:dyDescent="0.15">
      <c r="A28" s="13"/>
      <c r="B28" s="14"/>
      <c r="C28" s="13"/>
      <c r="D28" s="10" t="s">
        <v>31</v>
      </c>
      <c r="E28" s="13"/>
      <c r="F28" s="13"/>
      <c r="G28" s="13"/>
      <c r="H28" s="13"/>
      <c r="I28" s="13"/>
      <c r="J28" s="13"/>
      <c r="K28" s="13"/>
      <c r="L28" s="2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9" customFormat="1" ht="16.5" customHeight="1" x14ac:dyDescent="0.15">
      <c r="A29" s="86"/>
      <c r="B29" s="87"/>
      <c r="C29" s="86"/>
      <c r="D29" s="86"/>
      <c r="E29" s="185"/>
      <c r="F29" s="185"/>
      <c r="G29" s="185"/>
      <c r="H29" s="185"/>
      <c r="I29" s="86"/>
      <c r="J29" s="86"/>
      <c r="K29" s="86"/>
      <c r="L29" s="88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</row>
    <row r="30" spans="1:31" s="17" customFormat="1" ht="6.95" customHeight="1" x14ac:dyDescent="0.15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2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15">
      <c r="A31" s="13"/>
      <c r="B31" s="14"/>
      <c r="C31" s="13"/>
      <c r="D31" s="49"/>
      <c r="E31" s="49"/>
      <c r="F31" s="49"/>
      <c r="G31" s="49"/>
      <c r="H31" s="49"/>
      <c r="I31" s="49"/>
      <c r="J31" s="49"/>
      <c r="K31" s="49"/>
      <c r="L31" s="2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35" customHeight="1" x14ac:dyDescent="0.15">
      <c r="A32" s="13"/>
      <c r="B32" s="14"/>
      <c r="C32" s="13"/>
      <c r="D32" s="90" t="s">
        <v>33</v>
      </c>
      <c r="E32" s="13"/>
      <c r="F32" s="13"/>
      <c r="G32" s="13"/>
      <c r="H32" s="13"/>
      <c r="I32" s="13"/>
      <c r="J32" s="91">
        <f>ROUND(J128, 2)</f>
        <v>0</v>
      </c>
      <c r="K32" s="13"/>
      <c r="L32" s="2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5" customHeight="1" x14ac:dyDescent="0.15">
      <c r="A33" s="13"/>
      <c r="B33" s="14"/>
      <c r="C33" s="13"/>
      <c r="D33" s="49"/>
      <c r="E33" s="49"/>
      <c r="F33" s="49"/>
      <c r="G33" s="49"/>
      <c r="H33" s="49"/>
      <c r="I33" s="49"/>
      <c r="J33" s="49"/>
      <c r="K33" s="49"/>
      <c r="L33" s="2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15">
      <c r="A34" s="13"/>
      <c r="B34" s="14"/>
      <c r="C34" s="13"/>
      <c r="D34" s="13"/>
      <c r="E34" s="13"/>
      <c r="F34" s="92" t="s">
        <v>35</v>
      </c>
      <c r="G34" s="13"/>
      <c r="H34" s="13"/>
      <c r="I34" s="92" t="s">
        <v>34</v>
      </c>
      <c r="J34" s="92" t="s">
        <v>36</v>
      </c>
      <c r="K34" s="13"/>
      <c r="L34" s="2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customHeight="1" x14ac:dyDescent="0.15">
      <c r="A35" s="13"/>
      <c r="B35" s="14"/>
      <c r="C35" s="13"/>
      <c r="D35" s="93" t="s">
        <v>37</v>
      </c>
      <c r="E35" s="10" t="s">
        <v>38</v>
      </c>
      <c r="F35" s="94">
        <f>ROUND((SUM(BE128:BE211)),  2)</f>
        <v>0</v>
      </c>
      <c r="G35" s="13"/>
      <c r="H35" s="13"/>
      <c r="I35" s="95">
        <v>0.21</v>
      </c>
      <c r="J35" s="94">
        <f>ROUND(((SUM(BE128:BE211))*I35),  2)</f>
        <v>0</v>
      </c>
      <c r="K35" s="13"/>
      <c r="L35" s="2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customHeight="1" x14ac:dyDescent="0.15">
      <c r="A36" s="13"/>
      <c r="B36" s="14"/>
      <c r="C36" s="13"/>
      <c r="D36" s="13"/>
      <c r="E36" s="10" t="s">
        <v>39</v>
      </c>
      <c r="F36" s="94">
        <f>ROUND((SUM(BF128:BF211)),  2)</f>
        <v>0</v>
      </c>
      <c r="G36" s="13"/>
      <c r="H36" s="13"/>
      <c r="I36" s="95">
        <v>0.15</v>
      </c>
      <c r="J36" s="94">
        <f>ROUND(((SUM(BF128:BF211))*I36),  2)</f>
        <v>0</v>
      </c>
      <c r="K36" s="13"/>
      <c r="L36" s="2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15">
      <c r="A37" s="13"/>
      <c r="B37" s="14"/>
      <c r="C37" s="13"/>
      <c r="D37" s="13"/>
      <c r="E37" s="10" t="s">
        <v>40</v>
      </c>
      <c r="F37" s="94">
        <f>ROUND((SUM(BG128:BG211)),  2)</f>
        <v>0</v>
      </c>
      <c r="G37" s="13"/>
      <c r="H37" s="13"/>
      <c r="I37" s="95">
        <v>0.21</v>
      </c>
      <c r="J37" s="94">
        <f>0</f>
        <v>0</v>
      </c>
      <c r="K37" s="13"/>
      <c r="L37" s="2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5" hidden="1" customHeight="1" x14ac:dyDescent="0.15">
      <c r="A38" s="13"/>
      <c r="B38" s="14"/>
      <c r="C38" s="13"/>
      <c r="D38" s="13"/>
      <c r="E38" s="10" t="s">
        <v>41</v>
      </c>
      <c r="F38" s="94">
        <f>ROUND((SUM(BH128:BH211)),  2)</f>
        <v>0</v>
      </c>
      <c r="G38" s="13"/>
      <c r="H38" s="13"/>
      <c r="I38" s="95">
        <v>0.15</v>
      </c>
      <c r="J38" s="94">
        <f>0</f>
        <v>0</v>
      </c>
      <c r="K38" s="13"/>
      <c r="L38" s="2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5" hidden="1" customHeight="1" x14ac:dyDescent="0.15">
      <c r="A39" s="13"/>
      <c r="B39" s="14"/>
      <c r="C39" s="13"/>
      <c r="D39" s="13"/>
      <c r="E39" s="10" t="s">
        <v>42</v>
      </c>
      <c r="F39" s="94">
        <f>ROUND((SUM(BI128:BI211)),  2)</f>
        <v>0</v>
      </c>
      <c r="G39" s="13"/>
      <c r="H39" s="13"/>
      <c r="I39" s="95">
        <v>0</v>
      </c>
      <c r="J39" s="94">
        <f>0</f>
        <v>0</v>
      </c>
      <c r="K39" s="13"/>
      <c r="L39" s="2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5" customHeight="1" x14ac:dyDescent="0.15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2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35" customHeight="1" x14ac:dyDescent="0.15">
      <c r="A41" s="13"/>
      <c r="B41" s="14"/>
      <c r="C41" s="96"/>
      <c r="D41" s="97" t="s">
        <v>43</v>
      </c>
      <c r="E41" s="43"/>
      <c r="F41" s="43"/>
      <c r="G41" s="98" t="s">
        <v>44</v>
      </c>
      <c r="H41" s="99" t="s">
        <v>45</v>
      </c>
      <c r="I41" s="43"/>
      <c r="J41" s="100">
        <f>SUM(J32:J39)</f>
        <v>0</v>
      </c>
      <c r="K41" s="101"/>
      <c r="L41" s="24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5" customHeight="1" x14ac:dyDescent="0.15">
      <c r="A42" s="13"/>
      <c r="B42" s="14"/>
      <c r="C42" s="13"/>
      <c r="D42" s="13"/>
      <c r="E42" s="13"/>
      <c r="F42" s="13"/>
      <c r="G42" s="13"/>
      <c r="H42" s="13"/>
      <c r="I42" s="13"/>
      <c r="J42" s="13"/>
      <c r="K42" s="13"/>
      <c r="L42" s="24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3" spans="1:31" ht="14.45" customHeight="1" x14ac:dyDescent="0.15">
      <c r="B43" s="5"/>
      <c r="L43" s="5"/>
    </row>
    <row r="44" spans="1:31" ht="14.45" customHeight="1" x14ac:dyDescent="0.15">
      <c r="B44" s="5"/>
      <c r="L44" s="5"/>
    </row>
    <row r="45" spans="1:31" ht="14.45" customHeight="1" x14ac:dyDescent="0.15">
      <c r="B45" s="5"/>
      <c r="L45" s="5"/>
    </row>
    <row r="46" spans="1:31" ht="14.45" customHeight="1" x14ac:dyDescent="0.15">
      <c r="B46" s="5"/>
      <c r="L46" s="5"/>
    </row>
    <row r="47" spans="1:31" ht="14.45" customHeight="1" x14ac:dyDescent="0.15">
      <c r="B47" s="5"/>
      <c r="L47" s="5"/>
    </row>
    <row r="48" spans="1:31" ht="14.45" customHeight="1" x14ac:dyDescent="0.15">
      <c r="B48" s="5"/>
      <c r="L48" s="5"/>
    </row>
    <row r="49" spans="1:31" ht="14.45" customHeight="1" x14ac:dyDescent="0.15">
      <c r="B49" s="5"/>
      <c r="L49" s="5"/>
    </row>
    <row r="50" spans="1:31" s="17" customFormat="1" ht="14.45" customHeight="1" x14ac:dyDescent="0.15">
      <c r="B50" s="24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24"/>
    </row>
    <row r="51" spans="1:31" x14ac:dyDescent="0.15">
      <c r="B51" s="5"/>
      <c r="L51" s="5"/>
    </row>
    <row r="52" spans="1:31" x14ac:dyDescent="0.15">
      <c r="B52" s="5"/>
      <c r="L52" s="5"/>
    </row>
    <row r="53" spans="1:31" x14ac:dyDescent="0.15">
      <c r="B53" s="5"/>
      <c r="L53" s="5"/>
    </row>
    <row r="54" spans="1:31" x14ac:dyDescent="0.15">
      <c r="B54" s="5"/>
      <c r="L54" s="5"/>
    </row>
    <row r="55" spans="1:31" x14ac:dyDescent="0.15">
      <c r="B55" s="5"/>
      <c r="L55" s="5"/>
    </row>
    <row r="56" spans="1:31" x14ac:dyDescent="0.15">
      <c r="B56" s="5"/>
      <c r="L56" s="5"/>
    </row>
    <row r="57" spans="1:31" x14ac:dyDescent="0.15">
      <c r="B57" s="5"/>
      <c r="L57" s="5"/>
    </row>
    <row r="58" spans="1:31" x14ac:dyDescent="0.15">
      <c r="B58" s="5"/>
      <c r="L58" s="5"/>
    </row>
    <row r="59" spans="1:31" x14ac:dyDescent="0.15">
      <c r="B59" s="5"/>
      <c r="L59" s="5"/>
    </row>
    <row r="60" spans="1:31" x14ac:dyDescent="0.15">
      <c r="B60" s="5"/>
      <c r="L60" s="5"/>
    </row>
    <row r="61" spans="1:31" s="17" customFormat="1" ht="12.75" x14ac:dyDescent="0.15">
      <c r="A61" s="13"/>
      <c r="B61" s="14"/>
      <c r="C61" s="13"/>
      <c r="D61" s="27" t="s">
        <v>48</v>
      </c>
      <c r="E61" s="16"/>
      <c r="F61" s="102" t="s">
        <v>49</v>
      </c>
      <c r="G61" s="27" t="s">
        <v>48</v>
      </c>
      <c r="H61" s="16"/>
      <c r="I61" s="16"/>
      <c r="J61" s="103" t="s">
        <v>49</v>
      </c>
      <c r="K61" s="16"/>
      <c r="L61" s="2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15">
      <c r="B62" s="5"/>
      <c r="L62" s="5"/>
    </row>
    <row r="63" spans="1:31" x14ac:dyDescent="0.15">
      <c r="B63" s="5"/>
      <c r="L63" s="5"/>
    </row>
    <row r="64" spans="1:31" x14ac:dyDescent="0.15">
      <c r="B64" s="5"/>
      <c r="L64" s="5"/>
    </row>
    <row r="65" spans="1:31" s="17" customFormat="1" ht="12.75" x14ac:dyDescent="0.15">
      <c r="A65" s="13"/>
      <c r="B65" s="14"/>
      <c r="C65" s="13"/>
      <c r="D65" s="25" t="s">
        <v>50</v>
      </c>
      <c r="E65" s="28"/>
      <c r="F65" s="28"/>
      <c r="G65" s="25" t="s">
        <v>51</v>
      </c>
      <c r="H65" s="28"/>
      <c r="I65" s="28"/>
      <c r="J65" s="28"/>
      <c r="K65" s="28"/>
      <c r="L65" s="24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15">
      <c r="B66" s="5"/>
      <c r="L66" s="5"/>
    </row>
    <row r="67" spans="1:31" x14ac:dyDescent="0.15">
      <c r="B67" s="5"/>
      <c r="L67" s="5"/>
    </row>
    <row r="68" spans="1:31" x14ac:dyDescent="0.15">
      <c r="B68" s="5"/>
      <c r="L68" s="5"/>
    </row>
    <row r="69" spans="1:31" x14ac:dyDescent="0.15">
      <c r="B69" s="5"/>
      <c r="L69" s="5"/>
    </row>
    <row r="70" spans="1:31" x14ac:dyDescent="0.15">
      <c r="B70" s="5"/>
      <c r="L70" s="5"/>
    </row>
    <row r="71" spans="1:31" x14ac:dyDescent="0.15">
      <c r="B71" s="5"/>
      <c r="L71" s="5"/>
    </row>
    <row r="72" spans="1:31" x14ac:dyDescent="0.15">
      <c r="B72" s="5"/>
      <c r="L72" s="5"/>
    </row>
    <row r="73" spans="1:31" x14ac:dyDescent="0.15">
      <c r="B73" s="5"/>
      <c r="L73" s="5"/>
    </row>
    <row r="74" spans="1:31" x14ac:dyDescent="0.15">
      <c r="B74" s="5"/>
      <c r="L74" s="5"/>
    </row>
    <row r="75" spans="1:31" x14ac:dyDescent="0.15">
      <c r="B75" s="5"/>
      <c r="L75" s="5"/>
    </row>
    <row r="76" spans="1:31" s="17" customFormat="1" ht="12.75" x14ac:dyDescent="0.15">
      <c r="A76" s="13"/>
      <c r="B76" s="14"/>
      <c r="C76" s="13"/>
      <c r="D76" s="27" t="s">
        <v>48</v>
      </c>
      <c r="E76" s="16"/>
      <c r="F76" s="102" t="s">
        <v>49</v>
      </c>
      <c r="G76" s="27" t="s">
        <v>48</v>
      </c>
      <c r="H76" s="16"/>
      <c r="I76" s="16"/>
      <c r="J76" s="103" t="s">
        <v>49</v>
      </c>
      <c r="K76" s="16"/>
      <c r="L76" s="24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4.45" customHeight="1" x14ac:dyDescent="0.15">
      <c r="A77" s="13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31" s="17" customFormat="1" ht="6.95" customHeight="1" x14ac:dyDescent="0.15">
      <c r="A81" s="13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31" s="17" customFormat="1" ht="24.95" customHeight="1" x14ac:dyDescent="0.15">
      <c r="A82" s="13"/>
      <c r="B82" s="14"/>
      <c r="C82" s="6" t="s">
        <v>106</v>
      </c>
      <c r="D82" s="13"/>
      <c r="E82" s="13"/>
      <c r="F82" s="13"/>
      <c r="G82" s="13"/>
      <c r="H82" s="13"/>
      <c r="I82" s="13"/>
      <c r="J82" s="13"/>
      <c r="K82" s="13"/>
      <c r="L82" s="24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31" s="17" customFormat="1" ht="6.95" customHeight="1" x14ac:dyDescent="0.15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24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31" s="17" customFormat="1" ht="12" customHeight="1" x14ac:dyDescent="0.15">
      <c r="A84" s="13"/>
      <c r="B84" s="14"/>
      <c r="C84" s="10" t="s">
        <v>13</v>
      </c>
      <c r="D84" s="13"/>
      <c r="E84" s="13"/>
      <c r="F84" s="13"/>
      <c r="G84" s="13"/>
      <c r="H84" s="13"/>
      <c r="I84" s="13"/>
      <c r="J84" s="13"/>
      <c r="K84" s="13"/>
      <c r="L84" s="24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3.25" customHeight="1" x14ac:dyDescent="0.15">
      <c r="A85" s="13"/>
      <c r="B85" s="14"/>
      <c r="C85" s="13"/>
      <c r="D85" s="13"/>
      <c r="E85" s="207" t="str">
        <f>E7</f>
        <v>Realizace úspor energie - MS U Stadionu 602, Česká Třebová U Stadionu 602, 560 02 Česká Třebová</v>
      </c>
      <c r="F85" s="207"/>
      <c r="G85" s="207"/>
      <c r="H85" s="207"/>
      <c r="I85" s="13"/>
      <c r="J85" s="13"/>
      <c r="K85" s="13"/>
      <c r="L85" s="24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ht="12" customHeight="1" x14ac:dyDescent="0.15">
      <c r="B86" s="5"/>
      <c r="C86" s="10" t="s">
        <v>101</v>
      </c>
      <c r="L86" s="5"/>
    </row>
    <row r="87" spans="1:31" s="17" customFormat="1" ht="16.5" customHeight="1" x14ac:dyDescent="0.15">
      <c r="A87" s="13"/>
      <c r="B87" s="14"/>
      <c r="C87" s="13"/>
      <c r="D87" s="13"/>
      <c r="E87" s="207" t="s">
        <v>326</v>
      </c>
      <c r="F87" s="207"/>
      <c r="G87" s="207"/>
      <c r="H87" s="207"/>
      <c r="I87" s="13"/>
      <c r="J87" s="13"/>
      <c r="K87" s="13"/>
      <c r="L87" s="24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2" customHeight="1" x14ac:dyDescent="0.15">
      <c r="A88" s="13"/>
      <c r="B88" s="14"/>
      <c r="C88" s="10" t="s">
        <v>103</v>
      </c>
      <c r="D88" s="13"/>
      <c r="E88" s="13"/>
      <c r="F88" s="13"/>
      <c r="G88" s="13"/>
      <c r="H88" s="13"/>
      <c r="I88" s="13"/>
      <c r="J88" s="13"/>
      <c r="K88" s="13"/>
      <c r="L88" s="24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6.5" customHeight="1" x14ac:dyDescent="0.15">
      <c r="A89" s="13"/>
      <c r="B89" s="14"/>
      <c r="C89" s="13"/>
      <c r="D89" s="13"/>
      <c r="E89" s="192" t="str">
        <f>E11</f>
        <v>ZTI - Zařízení ZTI (Umývárny + Toalety)</v>
      </c>
      <c r="F89" s="192"/>
      <c r="G89" s="192"/>
      <c r="H89" s="192"/>
      <c r="I89" s="13"/>
      <c r="J89" s="13"/>
      <c r="K89" s="13"/>
      <c r="L89" s="24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6.95" customHeight="1" x14ac:dyDescent="0.15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24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12" customHeight="1" x14ac:dyDescent="0.15">
      <c r="A91" s="13"/>
      <c r="B91" s="14"/>
      <c r="C91" s="10" t="s">
        <v>17</v>
      </c>
      <c r="D91" s="13"/>
      <c r="E91" s="13"/>
      <c r="F91" s="11" t="str">
        <f>F14</f>
        <v>U Stadionu 602, 560 02 Česká Třebová</v>
      </c>
      <c r="G91" s="13"/>
      <c r="H91" s="13"/>
      <c r="I91" s="10" t="s">
        <v>19</v>
      </c>
      <c r="J91" s="85" t="str">
        <f>IF(J14="","",J14)</f>
        <v>11. 2. 2020</v>
      </c>
      <c r="K91" s="13"/>
      <c r="L91" s="24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6.95" customHeight="1" x14ac:dyDescent="0.15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24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54.4" customHeight="1" x14ac:dyDescent="0.15">
      <c r="A93" s="13"/>
      <c r="B93" s="14"/>
      <c r="C93" s="10" t="s">
        <v>21</v>
      </c>
      <c r="D93" s="13"/>
      <c r="E93" s="13"/>
      <c r="F93" s="11" t="str">
        <f>E17</f>
        <v>Město Česká Třebová Staré nám. 78, Česká Třebová</v>
      </c>
      <c r="G93" s="13"/>
      <c r="H93" s="13"/>
      <c r="I93" s="10" t="s">
        <v>27</v>
      </c>
      <c r="J93" s="104" t="str">
        <f>E23</f>
        <v>DEKPROJEKT s.r.o.Tiskařská 10/257, 108 00 Praha 10</v>
      </c>
      <c r="K93" s="13"/>
      <c r="L93" s="24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15.2" customHeight="1" x14ac:dyDescent="0.15">
      <c r="A94" s="13"/>
      <c r="B94" s="14"/>
      <c r="C94" s="10" t="s">
        <v>25</v>
      </c>
      <c r="D94" s="13"/>
      <c r="E94" s="13"/>
      <c r="F94" s="11" t="str">
        <f>IF(E20="","",E20)</f>
        <v xml:space="preserve"> </v>
      </c>
      <c r="G94" s="13"/>
      <c r="H94" s="13"/>
      <c r="I94" s="10" t="s">
        <v>30</v>
      </c>
      <c r="J94" s="104" t="str">
        <f>E26</f>
        <v xml:space="preserve"> </v>
      </c>
      <c r="K94" s="13"/>
      <c r="L94" s="24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0.35" customHeight="1" x14ac:dyDescent="0.15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3"/>
      <c r="L95" s="24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29.25" customHeight="1" x14ac:dyDescent="0.15">
      <c r="A96" s="13"/>
      <c r="B96" s="14"/>
      <c r="C96" s="105" t="s">
        <v>107</v>
      </c>
      <c r="D96" s="96"/>
      <c r="E96" s="96"/>
      <c r="F96" s="96"/>
      <c r="G96" s="96"/>
      <c r="H96" s="96"/>
      <c r="I96" s="96"/>
      <c r="J96" s="106" t="s">
        <v>108</v>
      </c>
      <c r="K96" s="96"/>
      <c r="L96" s="24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47" s="17" customFormat="1" ht="10.35" customHeight="1" x14ac:dyDescent="0.15">
      <c r="A97" s="13"/>
      <c r="B97" s="14"/>
      <c r="C97" s="13"/>
      <c r="D97" s="13"/>
      <c r="E97" s="13"/>
      <c r="F97" s="13"/>
      <c r="G97" s="13"/>
      <c r="H97" s="13"/>
      <c r="I97" s="13"/>
      <c r="J97" s="13"/>
      <c r="K97" s="13"/>
      <c r="L97" s="24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</row>
    <row r="98" spans="1:47" s="17" customFormat="1" ht="22.9" customHeight="1" x14ac:dyDescent="0.15">
      <c r="A98" s="13"/>
      <c r="B98" s="14"/>
      <c r="C98" s="107" t="s">
        <v>109</v>
      </c>
      <c r="D98" s="13"/>
      <c r="E98" s="13"/>
      <c r="F98" s="13"/>
      <c r="G98" s="13"/>
      <c r="H98" s="13"/>
      <c r="I98" s="13"/>
      <c r="J98" s="91">
        <f>J128</f>
        <v>0</v>
      </c>
      <c r="K98" s="13"/>
      <c r="L98" s="24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U98" s="2" t="s">
        <v>110</v>
      </c>
    </row>
    <row r="99" spans="1:47" s="108" customFormat="1" ht="24.95" customHeight="1" x14ac:dyDescent="0.15">
      <c r="B99" s="109"/>
      <c r="D99" s="110" t="s">
        <v>328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1:47" s="73" customFormat="1" ht="19.899999999999999" customHeight="1" x14ac:dyDescent="0.15">
      <c r="B100" s="167"/>
      <c r="D100" s="168" t="s">
        <v>329</v>
      </c>
      <c r="E100" s="169"/>
      <c r="F100" s="169"/>
      <c r="G100" s="169"/>
      <c r="H100" s="169"/>
      <c r="I100" s="169"/>
      <c r="J100" s="170">
        <f>J130</f>
        <v>0</v>
      </c>
      <c r="L100" s="167"/>
    </row>
    <row r="101" spans="1:47" s="73" customFormat="1" ht="19.899999999999999" customHeight="1" x14ac:dyDescent="0.15">
      <c r="B101" s="167"/>
      <c r="D101" s="168" t="s">
        <v>330</v>
      </c>
      <c r="E101" s="169"/>
      <c r="F101" s="169"/>
      <c r="G101" s="169"/>
      <c r="H101" s="169"/>
      <c r="I101" s="169"/>
      <c r="J101" s="170">
        <f>J149</f>
        <v>0</v>
      </c>
      <c r="L101" s="167"/>
    </row>
    <row r="102" spans="1:47" s="73" customFormat="1" ht="19.899999999999999" customHeight="1" x14ac:dyDescent="0.15">
      <c r="B102" s="167"/>
      <c r="D102" s="168" t="s">
        <v>331</v>
      </c>
      <c r="E102" s="169"/>
      <c r="F102" s="169"/>
      <c r="G102" s="169"/>
      <c r="H102" s="169"/>
      <c r="I102" s="169"/>
      <c r="J102" s="170">
        <f>J170</f>
        <v>0</v>
      </c>
      <c r="L102" s="167"/>
    </row>
    <row r="103" spans="1:47" s="73" customFormat="1" ht="19.899999999999999" customHeight="1" x14ac:dyDescent="0.15">
      <c r="B103" s="167"/>
      <c r="D103" s="168" t="s">
        <v>332</v>
      </c>
      <c r="E103" s="169"/>
      <c r="F103" s="169"/>
      <c r="G103" s="169"/>
      <c r="H103" s="169"/>
      <c r="I103" s="169"/>
      <c r="J103" s="170">
        <f>J194</f>
        <v>0</v>
      </c>
      <c r="L103" s="167"/>
    </row>
    <row r="104" spans="1:47" s="108" customFormat="1" ht="24.95" customHeight="1" x14ac:dyDescent="0.15">
      <c r="B104" s="109"/>
      <c r="D104" s="110" t="s">
        <v>113</v>
      </c>
      <c r="E104" s="111"/>
      <c r="F104" s="111"/>
      <c r="G104" s="111"/>
      <c r="H104" s="111"/>
      <c r="I104" s="111"/>
      <c r="J104" s="112">
        <f>J198</f>
        <v>0</v>
      </c>
      <c r="L104" s="109"/>
    </row>
    <row r="105" spans="1:47" s="108" customFormat="1" ht="24.95" customHeight="1" x14ac:dyDescent="0.15">
      <c r="B105" s="109"/>
      <c r="D105" s="110" t="s">
        <v>333</v>
      </c>
      <c r="E105" s="111"/>
      <c r="F105" s="111"/>
      <c r="G105" s="111"/>
      <c r="H105" s="111"/>
      <c r="I105" s="111"/>
      <c r="J105" s="112">
        <f>J202</f>
        <v>0</v>
      </c>
      <c r="L105" s="109"/>
    </row>
    <row r="106" spans="1:47" s="108" customFormat="1" ht="24.95" customHeight="1" x14ac:dyDescent="0.15">
      <c r="B106" s="109"/>
      <c r="D106" s="110" t="s">
        <v>114</v>
      </c>
      <c r="E106" s="111"/>
      <c r="F106" s="111"/>
      <c r="G106" s="111"/>
      <c r="H106" s="111"/>
      <c r="I106" s="111"/>
      <c r="J106" s="112">
        <f>J205</f>
        <v>0</v>
      </c>
      <c r="L106" s="109"/>
    </row>
    <row r="107" spans="1:47" s="17" customFormat="1" ht="21.75" customHeight="1" x14ac:dyDescent="0.15">
      <c r="A107" s="13"/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24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47" s="17" customFormat="1" ht="6.95" customHeight="1" x14ac:dyDescent="0.15">
      <c r="A108" s="13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24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12" spans="1:47" s="17" customFormat="1" ht="6.95" customHeight="1" x14ac:dyDescent="0.15">
      <c r="A112" s="13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24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3" s="17" customFormat="1" ht="24.95" customHeight="1" x14ac:dyDescent="0.15">
      <c r="A113" s="13"/>
      <c r="B113" s="14"/>
      <c r="C113" s="6" t="s">
        <v>115</v>
      </c>
      <c r="D113" s="13"/>
      <c r="E113" s="13"/>
      <c r="F113" s="13"/>
      <c r="G113" s="13"/>
      <c r="H113" s="13"/>
      <c r="I113" s="13"/>
      <c r="J113" s="13"/>
      <c r="K113" s="13"/>
      <c r="L113" s="24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3" s="17" customFormat="1" ht="6.95" customHeight="1" x14ac:dyDescent="0.15">
      <c r="A114" s="13"/>
      <c r="B114" s="14"/>
      <c r="C114" s="13"/>
      <c r="D114" s="13"/>
      <c r="E114" s="13"/>
      <c r="F114" s="13"/>
      <c r="G114" s="13"/>
      <c r="H114" s="13"/>
      <c r="I114" s="13"/>
      <c r="J114" s="13"/>
      <c r="K114" s="13"/>
      <c r="L114" s="2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s="17" customFormat="1" ht="12" customHeight="1" x14ac:dyDescent="0.15">
      <c r="A115" s="13"/>
      <c r="B115" s="14"/>
      <c r="C115" s="10" t="s">
        <v>13</v>
      </c>
      <c r="D115" s="13"/>
      <c r="E115" s="13"/>
      <c r="F115" s="13"/>
      <c r="G115" s="13"/>
      <c r="H115" s="13"/>
      <c r="I115" s="13"/>
      <c r="J115" s="13"/>
      <c r="K115" s="13"/>
      <c r="L115" s="24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s="17" customFormat="1" ht="23.25" customHeight="1" x14ac:dyDescent="0.15">
      <c r="A116" s="13"/>
      <c r="B116" s="14"/>
      <c r="C116" s="13"/>
      <c r="D116" s="13"/>
      <c r="E116" s="207" t="str">
        <f>E7</f>
        <v>Realizace úspor energie - MS U Stadionu 602, Česká Třebová U Stadionu 602, 560 02 Česká Třebová</v>
      </c>
      <c r="F116" s="207"/>
      <c r="G116" s="207"/>
      <c r="H116" s="207"/>
      <c r="I116" s="13"/>
      <c r="J116" s="13"/>
      <c r="K116" s="13"/>
      <c r="L116" s="24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ht="12" customHeight="1" x14ac:dyDescent="0.15">
      <c r="B117" s="5"/>
      <c r="C117" s="10" t="s">
        <v>101</v>
      </c>
      <c r="L117" s="5"/>
    </row>
    <row r="118" spans="1:63" s="17" customFormat="1" ht="16.5" customHeight="1" x14ac:dyDescent="0.15">
      <c r="A118" s="13"/>
      <c r="B118" s="14"/>
      <c r="C118" s="13"/>
      <c r="D118" s="13"/>
      <c r="E118" s="207" t="s">
        <v>326</v>
      </c>
      <c r="F118" s="207"/>
      <c r="G118" s="207"/>
      <c r="H118" s="207"/>
      <c r="I118" s="13"/>
      <c r="J118" s="13"/>
      <c r="K118" s="13"/>
      <c r="L118" s="24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s="17" customFormat="1" ht="12" customHeight="1" x14ac:dyDescent="0.15">
      <c r="A119" s="13"/>
      <c r="B119" s="14"/>
      <c r="C119" s="10" t="s">
        <v>103</v>
      </c>
      <c r="D119" s="13"/>
      <c r="E119" s="13"/>
      <c r="F119" s="13"/>
      <c r="G119" s="13"/>
      <c r="H119" s="13"/>
      <c r="I119" s="13"/>
      <c r="J119" s="13"/>
      <c r="K119" s="13"/>
      <c r="L119" s="24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s="17" customFormat="1" ht="16.5" customHeight="1" x14ac:dyDescent="0.15">
      <c r="A120" s="13"/>
      <c r="B120" s="14"/>
      <c r="C120" s="13"/>
      <c r="D120" s="13"/>
      <c r="E120" s="192" t="str">
        <f>E11</f>
        <v>ZTI - Zařízení ZTI (Umývárny + Toalety)</v>
      </c>
      <c r="F120" s="192"/>
      <c r="G120" s="192"/>
      <c r="H120" s="192"/>
      <c r="I120" s="13"/>
      <c r="J120" s="13"/>
      <c r="K120" s="13"/>
      <c r="L120" s="24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s="17" customFormat="1" ht="6.95" customHeight="1" x14ac:dyDescent="0.15">
      <c r="A121" s="13"/>
      <c r="B121" s="14"/>
      <c r="C121" s="13"/>
      <c r="D121" s="13"/>
      <c r="E121" s="13"/>
      <c r="F121" s="13"/>
      <c r="G121" s="13"/>
      <c r="H121" s="13"/>
      <c r="I121" s="13"/>
      <c r="J121" s="13"/>
      <c r="K121" s="13"/>
      <c r="L121" s="24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s="17" customFormat="1" ht="12" customHeight="1" x14ac:dyDescent="0.15">
      <c r="A122" s="13"/>
      <c r="B122" s="14"/>
      <c r="C122" s="10" t="s">
        <v>17</v>
      </c>
      <c r="D122" s="13"/>
      <c r="E122" s="13"/>
      <c r="F122" s="11" t="str">
        <f>F14</f>
        <v>U Stadionu 602, 560 02 Česká Třebová</v>
      </c>
      <c r="G122" s="13"/>
      <c r="H122" s="13"/>
      <c r="I122" s="10" t="s">
        <v>19</v>
      </c>
      <c r="J122" s="85" t="str">
        <f>IF(J14="","",J14)</f>
        <v>11. 2. 2020</v>
      </c>
      <c r="K122" s="13"/>
      <c r="L122" s="24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s="17" customFormat="1" ht="6.95" customHeight="1" x14ac:dyDescent="0.15">
      <c r="A123" s="13"/>
      <c r="B123" s="14"/>
      <c r="C123" s="13"/>
      <c r="D123" s="13"/>
      <c r="E123" s="13"/>
      <c r="F123" s="13"/>
      <c r="G123" s="13"/>
      <c r="H123" s="13"/>
      <c r="I123" s="13"/>
      <c r="J123" s="13"/>
      <c r="K123" s="13"/>
      <c r="L123" s="24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s="17" customFormat="1" ht="54.4" customHeight="1" x14ac:dyDescent="0.15">
      <c r="A124" s="13"/>
      <c r="B124" s="14"/>
      <c r="C124" s="10" t="s">
        <v>21</v>
      </c>
      <c r="D124" s="13"/>
      <c r="E124" s="13"/>
      <c r="F124" s="11" t="str">
        <f>E17</f>
        <v>Město Česká Třebová Staré nám. 78, Česká Třebová</v>
      </c>
      <c r="G124" s="13"/>
      <c r="H124" s="13"/>
      <c r="I124" s="10" t="s">
        <v>27</v>
      </c>
      <c r="J124" s="104" t="str">
        <f>E23</f>
        <v>DEKPROJEKT s.r.o.Tiskařská 10/257, 108 00 Praha 10</v>
      </c>
      <c r="K124" s="13"/>
      <c r="L124" s="24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s="17" customFormat="1" ht="15.2" customHeight="1" x14ac:dyDescent="0.15">
      <c r="A125" s="13"/>
      <c r="B125" s="14"/>
      <c r="C125" s="10" t="s">
        <v>25</v>
      </c>
      <c r="D125" s="13"/>
      <c r="E125" s="13"/>
      <c r="F125" s="11" t="str">
        <f>IF(E20="","",E20)</f>
        <v xml:space="preserve"> </v>
      </c>
      <c r="G125" s="13"/>
      <c r="H125" s="13"/>
      <c r="I125" s="10" t="s">
        <v>30</v>
      </c>
      <c r="J125" s="104" t="str">
        <f>E26</f>
        <v xml:space="preserve"> </v>
      </c>
      <c r="K125" s="13"/>
      <c r="L125" s="24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3" s="17" customFormat="1" ht="10.35" customHeight="1" x14ac:dyDescent="0.15">
      <c r="A126" s="13"/>
      <c r="B126" s="14"/>
      <c r="C126" s="13"/>
      <c r="D126" s="13"/>
      <c r="E126" s="13"/>
      <c r="F126" s="13"/>
      <c r="G126" s="13"/>
      <c r="H126" s="13"/>
      <c r="I126" s="13"/>
      <c r="J126" s="13"/>
      <c r="K126" s="13"/>
      <c r="L126" s="24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</row>
    <row r="127" spans="1:63" s="119" customFormat="1" ht="29.25" customHeight="1" x14ac:dyDescent="0.15">
      <c r="A127" s="113"/>
      <c r="B127" s="114"/>
      <c r="C127" s="115" t="s">
        <v>116</v>
      </c>
      <c r="D127" s="116" t="s">
        <v>58</v>
      </c>
      <c r="E127" s="116" t="s">
        <v>54</v>
      </c>
      <c r="F127" s="116" t="s">
        <v>55</v>
      </c>
      <c r="G127" s="116" t="s">
        <v>117</v>
      </c>
      <c r="H127" s="116" t="s">
        <v>118</v>
      </c>
      <c r="I127" s="116" t="s">
        <v>119</v>
      </c>
      <c r="J127" s="116" t="s">
        <v>108</v>
      </c>
      <c r="K127" s="117" t="s">
        <v>120</v>
      </c>
      <c r="L127" s="118"/>
      <c r="M127" s="45"/>
      <c r="N127" s="46" t="s">
        <v>37</v>
      </c>
      <c r="O127" s="46" t="s">
        <v>121</v>
      </c>
      <c r="P127" s="46" t="s">
        <v>122</v>
      </c>
      <c r="Q127" s="46" t="s">
        <v>123</v>
      </c>
      <c r="R127" s="46" t="s">
        <v>124</v>
      </c>
      <c r="S127" s="46" t="s">
        <v>125</v>
      </c>
      <c r="T127" s="47" t="s">
        <v>126</v>
      </c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</row>
    <row r="128" spans="1:63" s="17" customFormat="1" ht="22.9" customHeight="1" x14ac:dyDescent="0.2">
      <c r="A128" s="13"/>
      <c r="B128" s="14"/>
      <c r="C128" s="53" t="s">
        <v>127</v>
      </c>
      <c r="D128" s="13"/>
      <c r="E128" s="13"/>
      <c r="F128" s="13"/>
      <c r="G128" s="13"/>
      <c r="H128" s="13"/>
      <c r="I128" s="13"/>
      <c r="J128" s="120">
        <f>BK128</f>
        <v>0</v>
      </c>
      <c r="K128" s="13"/>
      <c r="L128" s="14"/>
      <c r="M128" s="48"/>
      <c r="N128" s="39"/>
      <c r="O128" s="49"/>
      <c r="P128" s="121">
        <f>P129+P198+P202+P205</f>
        <v>319.86771199999998</v>
      </c>
      <c r="Q128" s="49"/>
      <c r="R128" s="121">
        <f>R129+R198+R202+R205</f>
        <v>1.5371100000000002</v>
      </c>
      <c r="S128" s="49"/>
      <c r="T128" s="122">
        <f>T129+T198+T202+T205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" t="s">
        <v>72</v>
      </c>
      <c r="AU128" s="2" t="s">
        <v>110</v>
      </c>
      <c r="BK128" s="123">
        <f>BK129+BK198+BK202+BK205</f>
        <v>0</v>
      </c>
    </row>
    <row r="129" spans="1:65" s="124" customFormat="1" ht="25.9" customHeight="1" x14ac:dyDescent="0.2">
      <c r="B129" s="125"/>
      <c r="D129" s="126" t="s">
        <v>72</v>
      </c>
      <c r="E129" s="127" t="s">
        <v>334</v>
      </c>
      <c r="F129" s="127" t="s">
        <v>335</v>
      </c>
      <c r="J129" s="128">
        <f>BK129</f>
        <v>0</v>
      </c>
      <c r="L129" s="125"/>
      <c r="M129" s="129"/>
      <c r="N129" s="130"/>
      <c r="O129" s="130"/>
      <c r="P129" s="131">
        <f>P130+P149+P170+P194</f>
        <v>311.86771199999998</v>
      </c>
      <c r="Q129" s="130"/>
      <c r="R129" s="131">
        <f>R130+R149+R170+R194</f>
        <v>1.5371100000000002</v>
      </c>
      <c r="S129" s="130"/>
      <c r="T129" s="132">
        <f>T130+T149+T170+T194</f>
        <v>0</v>
      </c>
      <c r="AR129" s="126" t="s">
        <v>82</v>
      </c>
      <c r="AT129" s="133" t="s">
        <v>72</v>
      </c>
      <c r="AU129" s="133" t="s">
        <v>73</v>
      </c>
      <c r="AY129" s="126" t="s">
        <v>130</v>
      </c>
      <c r="BK129" s="134">
        <f>BK130+BK149+BK170+BK194</f>
        <v>0</v>
      </c>
    </row>
    <row r="130" spans="1:65" s="124" customFormat="1" ht="22.9" customHeight="1" x14ac:dyDescent="0.2">
      <c r="B130" s="125"/>
      <c r="D130" s="126" t="s">
        <v>72</v>
      </c>
      <c r="E130" s="171" t="s">
        <v>336</v>
      </c>
      <c r="F130" s="171" t="s">
        <v>337</v>
      </c>
      <c r="J130" s="172">
        <f>BK130</f>
        <v>0</v>
      </c>
      <c r="L130" s="125"/>
      <c r="M130" s="129"/>
      <c r="N130" s="130"/>
      <c r="O130" s="130"/>
      <c r="P130" s="131">
        <f>SUM(P131:P148)</f>
        <v>71.412359999999978</v>
      </c>
      <c r="Q130" s="130"/>
      <c r="R130" s="131">
        <f>SUM(R131:R148)</f>
        <v>0.10190999999999999</v>
      </c>
      <c r="S130" s="130"/>
      <c r="T130" s="132">
        <f>SUM(T131:T148)</f>
        <v>0</v>
      </c>
      <c r="AR130" s="126" t="s">
        <v>82</v>
      </c>
      <c r="AT130" s="133" t="s">
        <v>72</v>
      </c>
      <c r="AU130" s="133" t="s">
        <v>80</v>
      </c>
      <c r="AY130" s="126" t="s">
        <v>130</v>
      </c>
      <c r="BK130" s="134">
        <f>SUM(BK131:BK148)</f>
        <v>0</v>
      </c>
    </row>
    <row r="131" spans="1:65" s="17" customFormat="1" ht="16.5" customHeight="1" x14ac:dyDescent="0.15">
      <c r="A131" s="13"/>
      <c r="B131" s="135"/>
      <c r="C131" s="136" t="s">
        <v>80</v>
      </c>
      <c r="D131" s="136" t="s">
        <v>131</v>
      </c>
      <c r="E131" s="137" t="s">
        <v>338</v>
      </c>
      <c r="F131" s="138" t="s">
        <v>339</v>
      </c>
      <c r="G131" s="139" t="s">
        <v>134</v>
      </c>
      <c r="H131" s="140">
        <v>4</v>
      </c>
      <c r="I131" s="141"/>
      <c r="J131" s="141">
        <f>ROUND(I131*H131,2)</f>
        <v>0</v>
      </c>
      <c r="K131" s="138" t="s">
        <v>340</v>
      </c>
      <c r="L131" s="14"/>
      <c r="M131" s="142"/>
      <c r="N131" s="143" t="s">
        <v>38</v>
      </c>
      <c r="O131" s="144">
        <v>1.1679999999999999</v>
      </c>
      <c r="P131" s="144">
        <f>O131*H131</f>
        <v>4.6719999999999997</v>
      </c>
      <c r="Q131" s="144">
        <v>2.2599999999999999E-3</v>
      </c>
      <c r="R131" s="144">
        <f>Q131*H131</f>
        <v>9.0399999999999994E-3</v>
      </c>
      <c r="S131" s="144">
        <v>0</v>
      </c>
      <c r="T131" s="145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6" t="s">
        <v>135</v>
      </c>
      <c r="AT131" s="146" t="s">
        <v>131</v>
      </c>
      <c r="AU131" s="146" t="s">
        <v>82</v>
      </c>
      <c r="AY131" s="2" t="s">
        <v>130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2" t="s">
        <v>80</v>
      </c>
      <c r="BK131" s="147">
        <f>ROUND(I131*H131,2)</f>
        <v>0</v>
      </c>
      <c r="BL131" s="2" t="s">
        <v>135</v>
      </c>
      <c r="BM131" s="146" t="s">
        <v>341</v>
      </c>
    </row>
    <row r="132" spans="1:65" s="17" customFormat="1" ht="16.5" customHeight="1" x14ac:dyDescent="0.15">
      <c r="A132" s="13"/>
      <c r="B132" s="135"/>
      <c r="C132" s="136" t="s">
        <v>82</v>
      </c>
      <c r="D132" s="136" t="s">
        <v>131</v>
      </c>
      <c r="E132" s="137" t="s">
        <v>342</v>
      </c>
      <c r="F132" s="138" t="s">
        <v>343</v>
      </c>
      <c r="G132" s="139" t="s">
        <v>134</v>
      </c>
      <c r="H132" s="140">
        <v>4</v>
      </c>
      <c r="I132" s="141"/>
      <c r="J132" s="141">
        <f>ROUND(I132*H132,2)</f>
        <v>0</v>
      </c>
      <c r="K132" s="138" t="s">
        <v>340</v>
      </c>
      <c r="L132" s="14"/>
      <c r="M132" s="142"/>
      <c r="N132" s="143" t="s">
        <v>38</v>
      </c>
      <c r="O132" s="144">
        <v>0.29199999999999998</v>
      </c>
      <c r="P132" s="144">
        <f>O132*H132</f>
        <v>1.1679999999999999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6" t="s">
        <v>135</v>
      </c>
      <c r="AT132" s="146" t="s">
        <v>131</v>
      </c>
      <c r="AU132" s="146" t="s">
        <v>82</v>
      </c>
      <c r="AY132" s="2" t="s">
        <v>130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2" t="s">
        <v>80</v>
      </c>
      <c r="BK132" s="147">
        <f>ROUND(I132*H132,2)</f>
        <v>0</v>
      </c>
      <c r="BL132" s="2" t="s">
        <v>135</v>
      </c>
      <c r="BM132" s="146" t="s">
        <v>344</v>
      </c>
    </row>
    <row r="133" spans="1:65" s="17" customFormat="1" ht="16.5" customHeight="1" x14ac:dyDescent="0.15">
      <c r="A133" s="13"/>
      <c r="B133" s="135"/>
      <c r="C133" s="136" t="s">
        <v>145</v>
      </c>
      <c r="D133" s="136" t="s">
        <v>131</v>
      </c>
      <c r="E133" s="137" t="s">
        <v>345</v>
      </c>
      <c r="F133" s="138" t="s">
        <v>346</v>
      </c>
      <c r="G133" s="139" t="s">
        <v>202</v>
      </c>
      <c r="H133" s="140">
        <v>9</v>
      </c>
      <c r="I133" s="141"/>
      <c r="J133" s="141">
        <f>ROUND(I133*H133,2)</f>
        <v>0</v>
      </c>
      <c r="K133" s="138" t="s">
        <v>340</v>
      </c>
      <c r="L133" s="14"/>
      <c r="M133" s="142"/>
      <c r="N133" s="143" t="s">
        <v>38</v>
      </c>
      <c r="O133" s="144">
        <v>0.65900000000000003</v>
      </c>
      <c r="P133" s="144">
        <f>O133*H133</f>
        <v>5.931</v>
      </c>
      <c r="Q133" s="144">
        <v>4.0999999999999999E-4</v>
      </c>
      <c r="R133" s="144">
        <f>Q133*H133</f>
        <v>3.6899999999999997E-3</v>
      </c>
      <c r="S133" s="144">
        <v>0</v>
      </c>
      <c r="T133" s="145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6" t="s">
        <v>135</v>
      </c>
      <c r="AT133" s="146" t="s">
        <v>131</v>
      </c>
      <c r="AU133" s="146" t="s">
        <v>82</v>
      </c>
      <c r="AY133" s="2" t="s">
        <v>130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2" t="s">
        <v>80</v>
      </c>
      <c r="BK133" s="147">
        <f>ROUND(I133*H133,2)</f>
        <v>0</v>
      </c>
      <c r="BL133" s="2" t="s">
        <v>135</v>
      </c>
      <c r="BM133" s="146" t="s">
        <v>347</v>
      </c>
    </row>
    <row r="134" spans="1:65" s="152" customFormat="1" x14ac:dyDescent="0.15">
      <c r="B134" s="153"/>
      <c r="D134" s="148" t="s">
        <v>139</v>
      </c>
      <c r="E134" s="154"/>
      <c r="F134" s="155" t="s">
        <v>348</v>
      </c>
      <c r="H134" s="156">
        <v>9</v>
      </c>
      <c r="L134" s="153"/>
      <c r="M134" s="157"/>
      <c r="N134" s="158"/>
      <c r="O134" s="158"/>
      <c r="P134" s="158"/>
      <c r="Q134" s="158"/>
      <c r="R134" s="158"/>
      <c r="S134" s="158"/>
      <c r="T134" s="159"/>
      <c r="AT134" s="154" t="s">
        <v>139</v>
      </c>
      <c r="AU134" s="154" t="s">
        <v>82</v>
      </c>
      <c r="AV134" s="152" t="s">
        <v>82</v>
      </c>
      <c r="AW134" s="152" t="s">
        <v>29</v>
      </c>
      <c r="AX134" s="152" t="s">
        <v>80</v>
      </c>
      <c r="AY134" s="154" t="s">
        <v>130</v>
      </c>
    </row>
    <row r="135" spans="1:65" s="17" customFormat="1" ht="16.5" customHeight="1" x14ac:dyDescent="0.15">
      <c r="A135" s="13"/>
      <c r="B135" s="135"/>
      <c r="C135" s="136" t="s">
        <v>150</v>
      </c>
      <c r="D135" s="136" t="s">
        <v>131</v>
      </c>
      <c r="E135" s="137" t="s">
        <v>349</v>
      </c>
      <c r="F135" s="138" t="s">
        <v>350</v>
      </c>
      <c r="G135" s="139" t="s">
        <v>202</v>
      </c>
      <c r="H135" s="140">
        <v>20</v>
      </c>
      <c r="I135" s="141"/>
      <c r="J135" s="141">
        <f>ROUND(I135*H135,2)</f>
        <v>0</v>
      </c>
      <c r="K135" s="138" t="s">
        <v>340</v>
      </c>
      <c r="L135" s="14"/>
      <c r="M135" s="142"/>
      <c r="N135" s="143" t="s">
        <v>38</v>
      </c>
      <c r="O135" s="144">
        <v>0.72799999999999998</v>
      </c>
      <c r="P135" s="144">
        <f>O135*H135</f>
        <v>14.559999999999999</v>
      </c>
      <c r="Q135" s="144">
        <v>4.8000000000000001E-4</v>
      </c>
      <c r="R135" s="144">
        <f>Q135*H135</f>
        <v>9.6000000000000009E-3</v>
      </c>
      <c r="S135" s="144">
        <v>0</v>
      </c>
      <c r="T135" s="145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6" t="s">
        <v>135</v>
      </c>
      <c r="AT135" s="146" t="s">
        <v>131</v>
      </c>
      <c r="AU135" s="146" t="s">
        <v>82</v>
      </c>
      <c r="AY135" s="2" t="s">
        <v>130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2" t="s">
        <v>80</v>
      </c>
      <c r="BK135" s="147">
        <f>ROUND(I135*H135,2)</f>
        <v>0</v>
      </c>
      <c r="BL135" s="2" t="s">
        <v>135</v>
      </c>
      <c r="BM135" s="146" t="s">
        <v>351</v>
      </c>
    </row>
    <row r="136" spans="1:65" s="17" customFormat="1" ht="16.5" customHeight="1" x14ac:dyDescent="0.15">
      <c r="A136" s="13"/>
      <c r="B136" s="135"/>
      <c r="C136" s="136" t="s">
        <v>153</v>
      </c>
      <c r="D136" s="136" t="s">
        <v>131</v>
      </c>
      <c r="E136" s="137" t="s">
        <v>352</v>
      </c>
      <c r="F136" s="138" t="s">
        <v>353</v>
      </c>
      <c r="G136" s="139" t="s">
        <v>202</v>
      </c>
      <c r="H136" s="140">
        <v>32</v>
      </c>
      <c r="I136" s="141"/>
      <c r="J136" s="141">
        <f>ROUND(I136*H136,2)</f>
        <v>0</v>
      </c>
      <c r="K136" s="138" t="s">
        <v>340</v>
      </c>
      <c r="L136" s="14"/>
      <c r="M136" s="142"/>
      <c r="N136" s="143" t="s">
        <v>38</v>
      </c>
      <c r="O136" s="144">
        <v>0.83199999999999996</v>
      </c>
      <c r="P136" s="144">
        <f>O136*H136</f>
        <v>26.623999999999999</v>
      </c>
      <c r="Q136" s="144">
        <v>2.2399999999999998E-3</v>
      </c>
      <c r="R136" s="144">
        <f>Q136*H136</f>
        <v>7.1679999999999994E-2</v>
      </c>
      <c r="S136" s="144">
        <v>0</v>
      </c>
      <c r="T136" s="145">
        <f>S136*H136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6" t="s">
        <v>135</v>
      </c>
      <c r="AT136" s="146" t="s">
        <v>131</v>
      </c>
      <c r="AU136" s="146" t="s">
        <v>82</v>
      </c>
      <c r="AY136" s="2" t="s">
        <v>130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2" t="s">
        <v>80</v>
      </c>
      <c r="BK136" s="147">
        <f>ROUND(I136*H136,2)</f>
        <v>0</v>
      </c>
      <c r="BL136" s="2" t="s">
        <v>135</v>
      </c>
      <c r="BM136" s="146" t="s">
        <v>354</v>
      </c>
    </row>
    <row r="137" spans="1:65" s="17" customFormat="1" ht="16.5" customHeight="1" x14ac:dyDescent="0.15">
      <c r="A137" s="13"/>
      <c r="B137" s="135"/>
      <c r="C137" s="173" t="s">
        <v>156</v>
      </c>
      <c r="D137" s="173" t="s">
        <v>355</v>
      </c>
      <c r="E137" s="174" t="s">
        <v>356</v>
      </c>
      <c r="F137" s="175" t="s">
        <v>357</v>
      </c>
      <c r="G137" s="176" t="s">
        <v>134</v>
      </c>
      <c r="H137" s="177">
        <v>2</v>
      </c>
      <c r="I137" s="178"/>
      <c r="J137" s="178">
        <f>ROUND(I137*H137,2)</f>
        <v>0</v>
      </c>
      <c r="K137" s="175" t="s">
        <v>340</v>
      </c>
      <c r="L137" s="179"/>
      <c r="M137" s="180"/>
      <c r="N137" s="181" t="s">
        <v>38</v>
      </c>
      <c r="O137" s="144">
        <v>0</v>
      </c>
      <c r="P137" s="144">
        <f>O137*H137</f>
        <v>0</v>
      </c>
      <c r="Q137" s="144">
        <v>3.3E-4</v>
      </c>
      <c r="R137" s="144">
        <f>Q137*H137</f>
        <v>6.6E-4</v>
      </c>
      <c r="S137" s="144">
        <v>0</v>
      </c>
      <c r="T137" s="145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6" t="s">
        <v>296</v>
      </c>
      <c r="AT137" s="146" t="s">
        <v>355</v>
      </c>
      <c r="AU137" s="146" t="s">
        <v>82</v>
      </c>
      <c r="AY137" s="2" t="s">
        <v>130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2" t="s">
        <v>80</v>
      </c>
      <c r="BK137" s="147">
        <f>ROUND(I137*H137,2)</f>
        <v>0</v>
      </c>
      <c r="BL137" s="2" t="s">
        <v>135</v>
      </c>
      <c r="BM137" s="146" t="s">
        <v>358</v>
      </c>
    </row>
    <row r="138" spans="1:65" s="17" customFormat="1" ht="16.5" customHeight="1" x14ac:dyDescent="0.15">
      <c r="A138" s="13"/>
      <c r="B138" s="135"/>
      <c r="C138" s="136" t="s">
        <v>161</v>
      </c>
      <c r="D138" s="136" t="s">
        <v>131</v>
      </c>
      <c r="E138" s="137" t="s">
        <v>359</v>
      </c>
      <c r="F138" s="138" t="s">
        <v>360</v>
      </c>
      <c r="G138" s="139" t="s">
        <v>134</v>
      </c>
      <c r="H138" s="140">
        <v>32</v>
      </c>
      <c r="I138" s="141"/>
      <c r="J138" s="141">
        <f>ROUND(I138*H138,2)</f>
        <v>0</v>
      </c>
      <c r="K138" s="138" t="s">
        <v>340</v>
      </c>
      <c r="L138" s="14"/>
      <c r="M138" s="142"/>
      <c r="N138" s="143" t="s">
        <v>38</v>
      </c>
      <c r="O138" s="144">
        <v>0.17399999999999999</v>
      </c>
      <c r="P138" s="144">
        <f>O138*H138</f>
        <v>5.5679999999999996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6" t="s">
        <v>135</v>
      </c>
      <c r="AT138" s="146" t="s">
        <v>131</v>
      </c>
      <c r="AU138" s="146" t="s">
        <v>82</v>
      </c>
      <c r="AY138" s="2" t="s">
        <v>130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2" t="s">
        <v>80</v>
      </c>
      <c r="BK138" s="147">
        <f>ROUND(I138*H138,2)</f>
        <v>0</v>
      </c>
      <c r="BL138" s="2" t="s">
        <v>135</v>
      </c>
      <c r="BM138" s="146" t="s">
        <v>361</v>
      </c>
    </row>
    <row r="139" spans="1:65" s="152" customFormat="1" x14ac:dyDescent="0.15">
      <c r="B139" s="153"/>
      <c r="D139" s="148" t="s">
        <v>139</v>
      </c>
      <c r="E139" s="154"/>
      <c r="F139" s="155" t="s">
        <v>362</v>
      </c>
      <c r="H139" s="156">
        <v>32</v>
      </c>
      <c r="L139" s="153"/>
      <c r="M139" s="157"/>
      <c r="N139" s="158"/>
      <c r="O139" s="158"/>
      <c r="P139" s="158"/>
      <c r="Q139" s="158"/>
      <c r="R139" s="158"/>
      <c r="S139" s="158"/>
      <c r="T139" s="159"/>
      <c r="AT139" s="154" t="s">
        <v>139</v>
      </c>
      <c r="AU139" s="154" t="s">
        <v>82</v>
      </c>
      <c r="AV139" s="152" t="s">
        <v>82</v>
      </c>
      <c r="AW139" s="152" t="s">
        <v>29</v>
      </c>
      <c r="AX139" s="152" t="s">
        <v>80</v>
      </c>
      <c r="AY139" s="154" t="s">
        <v>130</v>
      </c>
    </row>
    <row r="140" spans="1:65" s="17" customFormat="1" ht="16.5" customHeight="1" x14ac:dyDescent="0.15">
      <c r="A140" s="13"/>
      <c r="B140" s="135"/>
      <c r="C140" s="136" t="s">
        <v>166</v>
      </c>
      <c r="D140" s="136" t="s">
        <v>131</v>
      </c>
      <c r="E140" s="137" t="s">
        <v>363</v>
      </c>
      <c r="F140" s="138" t="s">
        <v>364</v>
      </c>
      <c r="G140" s="139" t="s">
        <v>134</v>
      </c>
      <c r="H140" s="140">
        <v>24</v>
      </c>
      <c r="I140" s="141"/>
      <c r="J140" s="141">
        <f t="shared" ref="J140:J145" si="0">ROUND(I140*H140,2)</f>
        <v>0</v>
      </c>
      <c r="K140" s="138" t="s">
        <v>340</v>
      </c>
      <c r="L140" s="14"/>
      <c r="M140" s="142"/>
      <c r="N140" s="143" t="s">
        <v>38</v>
      </c>
      <c r="O140" s="144">
        <v>0.25900000000000001</v>
      </c>
      <c r="P140" s="144">
        <f t="shared" ref="P140:P145" si="1">O140*H140</f>
        <v>6.2160000000000002</v>
      </c>
      <c r="Q140" s="144">
        <v>0</v>
      </c>
      <c r="R140" s="144">
        <f t="shared" ref="R140:R145" si="2">Q140*H140</f>
        <v>0</v>
      </c>
      <c r="S140" s="144">
        <v>0</v>
      </c>
      <c r="T140" s="145">
        <f t="shared" ref="T140:T145" si="3"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6" t="s">
        <v>135</v>
      </c>
      <c r="AT140" s="146" t="s">
        <v>131</v>
      </c>
      <c r="AU140" s="146" t="s">
        <v>82</v>
      </c>
      <c r="AY140" s="2" t="s">
        <v>130</v>
      </c>
      <c r="BE140" s="147">
        <f t="shared" ref="BE140:BE145" si="4">IF(N140="základní",J140,0)</f>
        <v>0</v>
      </c>
      <c r="BF140" s="147">
        <f t="shared" ref="BF140:BF145" si="5">IF(N140="snížená",J140,0)</f>
        <v>0</v>
      </c>
      <c r="BG140" s="147">
        <f t="shared" ref="BG140:BG145" si="6">IF(N140="zákl. přenesená",J140,0)</f>
        <v>0</v>
      </c>
      <c r="BH140" s="147">
        <f t="shared" ref="BH140:BH145" si="7">IF(N140="sníž. přenesená",J140,0)</f>
        <v>0</v>
      </c>
      <c r="BI140" s="147">
        <f t="shared" ref="BI140:BI145" si="8">IF(N140="nulová",J140,0)</f>
        <v>0</v>
      </c>
      <c r="BJ140" s="2" t="s">
        <v>80</v>
      </c>
      <c r="BK140" s="147">
        <f t="shared" ref="BK140:BK145" si="9">ROUND(I140*H140,2)</f>
        <v>0</v>
      </c>
      <c r="BL140" s="2" t="s">
        <v>135</v>
      </c>
      <c r="BM140" s="146" t="s">
        <v>365</v>
      </c>
    </row>
    <row r="141" spans="1:65" s="17" customFormat="1" ht="16.5" customHeight="1" x14ac:dyDescent="0.15">
      <c r="A141" s="13"/>
      <c r="B141" s="135"/>
      <c r="C141" s="136" t="s">
        <v>170</v>
      </c>
      <c r="D141" s="136" t="s">
        <v>131</v>
      </c>
      <c r="E141" s="137" t="s">
        <v>366</v>
      </c>
      <c r="F141" s="138" t="s">
        <v>367</v>
      </c>
      <c r="G141" s="139" t="s">
        <v>134</v>
      </c>
      <c r="H141" s="140">
        <v>4</v>
      </c>
      <c r="I141" s="141"/>
      <c r="J141" s="141">
        <f t="shared" si="0"/>
        <v>0</v>
      </c>
      <c r="K141" s="138" t="s">
        <v>340</v>
      </c>
      <c r="L141" s="14"/>
      <c r="M141" s="142"/>
      <c r="N141" s="143" t="s">
        <v>38</v>
      </c>
      <c r="O141" s="144">
        <v>0.46500000000000002</v>
      </c>
      <c r="P141" s="144">
        <f t="shared" si="1"/>
        <v>1.86</v>
      </c>
      <c r="Q141" s="144">
        <v>1.01E-3</v>
      </c>
      <c r="R141" s="144">
        <f t="shared" si="2"/>
        <v>4.0400000000000002E-3</v>
      </c>
      <c r="S141" s="144">
        <v>0</v>
      </c>
      <c r="T141" s="145">
        <f t="shared" si="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6" t="s">
        <v>135</v>
      </c>
      <c r="AT141" s="146" t="s">
        <v>131</v>
      </c>
      <c r="AU141" s="146" t="s">
        <v>82</v>
      </c>
      <c r="AY141" s="2" t="s">
        <v>130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2" t="s">
        <v>80</v>
      </c>
      <c r="BK141" s="147">
        <f t="shared" si="9"/>
        <v>0</v>
      </c>
      <c r="BL141" s="2" t="s">
        <v>135</v>
      </c>
      <c r="BM141" s="146" t="s">
        <v>368</v>
      </c>
    </row>
    <row r="142" spans="1:65" s="17" customFormat="1" ht="16.5" customHeight="1" x14ac:dyDescent="0.15">
      <c r="A142" s="13"/>
      <c r="B142" s="135"/>
      <c r="C142" s="136" t="s">
        <v>175</v>
      </c>
      <c r="D142" s="136" t="s">
        <v>131</v>
      </c>
      <c r="E142" s="137" t="s">
        <v>369</v>
      </c>
      <c r="F142" s="138" t="s">
        <v>370</v>
      </c>
      <c r="G142" s="139" t="s">
        <v>134</v>
      </c>
      <c r="H142" s="140">
        <v>4</v>
      </c>
      <c r="I142" s="141"/>
      <c r="J142" s="141">
        <f t="shared" si="0"/>
        <v>0</v>
      </c>
      <c r="K142" s="138" t="s">
        <v>340</v>
      </c>
      <c r="L142" s="14"/>
      <c r="M142" s="142"/>
      <c r="N142" s="143" t="s">
        <v>38</v>
      </c>
      <c r="O142" s="144">
        <v>0.113</v>
      </c>
      <c r="P142" s="144">
        <f t="shared" si="1"/>
        <v>0.45200000000000001</v>
      </c>
      <c r="Q142" s="144">
        <v>3.4000000000000002E-4</v>
      </c>
      <c r="R142" s="144">
        <f t="shared" si="2"/>
        <v>1.3600000000000001E-3</v>
      </c>
      <c r="S142" s="144">
        <v>0</v>
      </c>
      <c r="T142" s="145">
        <f t="shared" si="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6" t="s">
        <v>135</v>
      </c>
      <c r="AT142" s="146" t="s">
        <v>131</v>
      </c>
      <c r="AU142" s="146" t="s">
        <v>82</v>
      </c>
      <c r="AY142" s="2" t="s">
        <v>130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2" t="s">
        <v>80</v>
      </c>
      <c r="BK142" s="147">
        <f t="shared" si="9"/>
        <v>0</v>
      </c>
      <c r="BL142" s="2" t="s">
        <v>135</v>
      </c>
      <c r="BM142" s="146" t="s">
        <v>371</v>
      </c>
    </row>
    <row r="143" spans="1:65" s="17" customFormat="1" ht="16.5" customHeight="1" x14ac:dyDescent="0.15">
      <c r="A143" s="13"/>
      <c r="B143" s="135"/>
      <c r="C143" s="136" t="s">
        <v>180</v>
      </c>
      <c r="D143" s="136" t="s">
        <v>131</v>
      </c>
      <c r="E143" s="137" t="s">
        <v>372</v>
      </c>
      <c r="F143" s="138" t="s">
        <v>373</v>
      </c>
      <c r="G143" s="139" t="s">
        <v>134</v>
      </c>
      <c r="H143" s="140">
        <v>4</v>
      </c>
      <c r="I143" s="141"/>
      <c r="J143" s="141">
        <f t="shared" si="0"/>
        <v>0</v>
      </c>
      <c r="K143" s="138" t="s">
        <v>340</v>
      </c>
      <c r="L143" s="14"/>
      <c r="M143" s="142"/>
      <c r="N143" s="143" t="s">
        <v>38</v>
      </c>
      <c r="O143" s="144">
        <v>0.17699999999999999</v>
      </c>
      <c r="P143" s="144">
        <f t="shared" si="1"/>
        <v>0.70799999999999996</v>
      </c>
      <c r="Q143" s="144">
        <v>2.9E-4</v>
      </c>
      <c r="R143" s="144">
        <f t="shared" si="2"/>
        <v>1.16E-3</v>
      </c>
      <c r="S143" s="144">
        <v>0</v>
      </c>
      <c r="T143" s="145">
        <f t="shared" si="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6" t="s">
        <v>135</v>
      </c>
      <c r="AT143" s="146" t="s">
        <v>131</v>
      </c>
      <c r="AU143" s="146" t="s">
        <v>82</v>
      </c>
      <c r="AY143" s="2" t="s">
        <v>130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2" t="s">
        <v>80</v>
      </c>
      <c r="BK143" s="147">
        <f t="shared" si="9"/>
        <v>0</v>
      </c>
      <c r="BL143" s="2" t="s">
        <v>135</v>
      </c>
      <c r="BM143" s="146" t="s">
        <v>374</v>
      </c>
    </row>
    <row r="144" spans="1:65" s="17" customFormat="1" ht="21.75" customHeight="1" x14ac:dyDescent="0.15">
      <c r="A144" s="13"/>
      <c r="B144" s="135"/>
      <c r="C144" s="136" t="s">
        <v>185</v>
      </c>
      <c r="D144" s="136" t="s">
        <v>131</v>
      </c>
      <c r="E144" s="137" t="s">
        <v>375</v>
      </c>
      <c r="F144" s="138" t="s">
        <v>376</v>
      </c>
      <c r="G144" s="139" t="s">
        <v>134</v>
      </c>
      <c r="H144" s="140">
        <v>4</v>
      </c>
      <c r="I144" s="141"/>
      <c r="J144" s="141">
        <f t="shared" si="0"/>
        <v>0</v>
      </c>
      <c r="K144" s="138" t="s">
        <v>340</v>
      </c>
      <c r="L144" s="14"/>
      <c r="M144" s="142"/>
      <c r="N144" s="143" t="s">
        <v>38</v>
      </c>
      <c r="O144" s="144">
        <v>0.113</v>
      </c>
      <c r="P144" s="144">
        <f t="shared" si="1"/>
        <v>0.45200000000000001</v>
      </c>
      <c r="Q144" s="144">
        <v>1.7000000000000001E-4</v>
      </c>
      <c r="R144" s="144">
        <f t="shared" si="2"/>
        <v>6.8000000000000005E-4</v>
      </c>
      <c r="S144" s="144">
        <v>0</v>
      </c>
      <c r="T144" s="145">
        <f t="shared" si="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6" t="s">
        <v>135</v>
      </c>
      <c r="AT144" s="146" t="s">
        <v>131</v>
      </c>
      <c r="AU144" s="146" t="s">
        <v>82</v>
      </c>
      <c r="AY144" s="2" t="s">
        <v>130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2" t="s">
        <v>80</v>
      </c>
      <c r="BK144" s="147">
        <f t="shared" si="9"/>
        <v>0</v>
      </c>
      <c r="BL144" s="2" t="s">
        <v>135</v>
      </c>
      <c r="BM144" s="146" t="s">
        <v>377</v>
      </c>
    </row>
    <row r="145" spans="1:65" s="17" customFormat="1" ht="16.5" customHeight="1" x14ac:dyDescent="0.15">
      <c r="A145" s="13"/>
      <c r="B145" s="135"/>
      <c r="C145" s="136" t="s">
        <v>190</v>
      </c>
      <c r="D145" s="136" t="s">
        <v>131</v>
      </c>
      <c r="E145" s="137" t="s">
        <v>378</v>
      </c>
      <c r="F145" s="138" t="s">
        <v>379</v>
      </c>
      <c r="G145" s="139" t="s">
        <v>202</v>
      </c>
      <c r="H145" s="140">
        <v>61</v>
      </c>
      <c r="I145" s="141"/>
      <c r="J145" s="141">
        <f t="shared" si="0"/>
        <v>0</v>
      </c>
      <c r="K145" s="138" t="s">
        <v>340</v>
      </c>
      <c r="L145" s="14"/>
      <c r="M145" s="142"/>
      <c r="N145" s="143" t="s">
        <v>38</v>
      </c>
      <c r="O145" s="144">
        <v>4.8000000000000001E-2</v>
      </c>
      <c r="P145" s="144">
        <f t="shared" si="1"/>
        <v>2.9279999999999999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6" t="s">
        <v>135</v>
      </c>
      <c r="AT145" s="146" t="s">
        <v>131</v>
      </c>
      <c r="AU145" s="146" t="s">
        <v>82</v>
      </c>
      <c r="AY145" s="2" t="s">
        <v>130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2" t="s">
        <v>80</v>
      </c>
      <c r="BK145" s="147">
        <f t="shared" si="9"/>
        <v>0</v>
      </c>
      <c r="BL145" s="2" t="s">
        <v>135</v>
      </c>
      <c r="BM145" s="146" t="s">
        <v>380</v>
      </c>
    </row>
    <row r="146" spans="1:65" s="152" customFormat="1" x14ac:dyDescent="0.15">
      <c r="B146" s="153"/>
      <c r="D146" s="148" t="s">
        <v>139</v>
      </c>
      <c r="E146" s="154"/>
      <c r="F146" s="155" t="s">
        <v>381</v>
      </c>
      <c r="H146" s="156">
        <v>61</v>
      </c>
      <c r="L146" s="153"/>
      <c r="M146" s="157"/>
      <c r="N146" s="158"/>
      <c r="O146" s="158"/>
      <c r="P146" s="158"/>
      <c r="Q146" s="158"/>
      <c r="R146" s="158"/>
      <c r="S146" s="158"/>
      <c r="T146" s="159"/>
      <c r="AT146" s="154" t="s">
        <v>139</v>
      </c>
      <c r="AU146" s="154" t="s">
        <v>82</v>
      </c>
      <c r="AV146" s="152" t="s">
        <v>82</v>
      </c>
      <c r="AW146" s="152" t="s">
        <v>29</v>
      </c>
      <c r="AX146" s="152" t="s">
        <v>80</v>
      </c>
      <c r="AY146" s="154" t="s">
        <v>130</v>
      </c>
    </row>
    <row r="147" spans="1:65" s="17" customFormat="1" ht="21.75" customHeight="1" x14ac:dyDescent="0.15">
      <c r="A147" s="13"/>
      <c r="B147" s="135"/>
      <c r="C147" s="136" t="s">
        <v>195</v>
      </c>
      <c r="D147" s="136" t="s">
        <v>131</v>
      </c>
      <c r="E147" s="137" t="s">
        <v>382</v>
      </c>
      <c r="F147" s="138" t="s">
        <v>383</v>
      </c>
      <c r="G147" s="139" t="s">
        <v>384</v>
      </c>
      <c r="H147" s="140">
        <v>0.10199999999999999</v>
      </c>
      <c r="I147" s="141"/>
      <c r="J147" s="141">
        <f>ROUND(I147*H147,2)</f>
        <v>0</v>
      </c>
      <c r="K147" s="138" t="s">
        <v>340</v>
      </c>
      <c r="L147" s="14"/>
      <c r="M147" s="142"/>
      <c r="N147" s="143" t="s">
        <v>38</v>
      </c>
      <c r="O147" s="144">
        <v>1.47</v>
      </c>
      <c r="P147" s="144">
        <f>O147*H147</f>
        <v>0.14993999999999999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6" t="s">
        <v>135</v>
      </c>
      <c r="AT147" s="146" t="s">
        <v>131</v>
      </c>
      <c r="AU147" s="146" t="s">
        <v>82</v>
      </c>
      <c r="AY147" s="2" t="s">
        <v>130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2" t="s">
        <v>80</v>
      </c>
      <c r="BK147" s="147">
        <f>ROUND(I147*H147,2)</f>
        <v>0</v>
      </c>
      <c r="BL147" s="2" t="s">
        <v>135</v>
      </c>
      <c r="BM147" s="146" t="s">
        <v>385</v>
      </c>
    </row>
    <row r="148" spans="1:65" s="17" customFormat="1" ht="21.75" customHeight="1" x14ac:dyDescent="0.15">
      <c r="A148" s="13"/>
      <c r="B148" s="135"/>
      <c r="C148" s="136" t="s">
        <v>7</v>
      </c>
      <c r="D148" s="136" t="s">
        <v>131</v>
      </c>
      <c r="E148" s="137" t="s">
        <v>386</v>
      </c>
      <c r="F148" s="138" t="s">
        <v>387</v>
      </c>
      <c r="G148" s="139" t="s">
        <v>384</v>
      </c>
      <c r="H148" s="140">
        <v>0.10199999999999999</v>
      </c>
      <c r="I148" s="141"/>
      <c r="J148" s="141">
        <f>ROUND(I148*H148,2)</f>
        <v>0</v>
      </c>
      <c r="K148" s="138" t="s">
        <v>340</v>
      </c>
      <c r="L148" s="14"/>
      <c r="M148" s="142"/>
      <c r="N148" s="143" t="s">
        <v>38</v>
      </c>
      <c r="O148" s="144">
        <v>1.21</v>
      </c>
      <c r="P148" s="144">
        <f>O148*H148</f>
        <v>0.12341999999999999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6" t="s">
        <v>135</v>
      </c>
      <c r="AT148" s="146" t="s">
        <v>131</v>
      </c>
      <c r="AU148" s="146" t="s">
        <v>82</v>
      </c>
      <c r="AY148" s="2" t="s">
        <v>130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2" t="s">
        <v>80</v>
      </c>
      <c r="BK148" s="147">
        <f>ROUND(I148*H148,2)</f>
        <v>0</v>
      </c>
      <c r="BL148" s="2" t="s">
        <v>135</v>
      </c>
      <c r="BM148" s="146" t="s">
        <v>388</v>
      </c>
    </row>
    <row r="149" spans="1:65" s="124" customFormat="1" ht="22.9" customHeight="1" x14ac:dyDescent="0.2">
      <c r="B149" s="125"/>
      <c r="D149" s="126" t="s">
        <v>72</v>
      </c>
      <c r="E149" s="171" t="s">
        <v>389</v>
      </c>
      <c r="F149" s="171" t="s">
        <v>390</v>
      </c>
      <c r="J149" s="172">
        <f>BK149</f>
        <v>0</v>
      </c>
      <c r="L149" s="125"/>
      <c r="M149" s="129"/>
      <c r="N149" s="130"/>
      <c r="O149" s="130"/>
      <c r="P149" s="131">
        <f>SUM(P150:P169)</f>
        <v>94.516417000000004</v>
      </c>
      <c r="Q149" s="130"/>
      <c r="R149" s="131">
        <f>SUM(R150:R169)</f>
        <v>0.13092000000000004</v>
      </c>
      <c r="S149" s="130"/>
      <c r="T149" s="132">
        <f>SUM(T150:T169)</f>
        <v>0</v>
      </c>
      <c r="AR149" s="126" t="s">
        <v>82</v>
      </c>
      <c r="AT149" s="133" t="s">
        <v>72</v>
      </c>
      <c r="AU149" s="133" t="s">
        <v>80</v>
      </c>
      <c r="AY149" s="126" t="s">
        <v>130</v>
      </c>
      <c r="BK149" s="134">
        <f>SUM(BK150:BK169)</f>
        <v>0</v>
      </c>
    </row>
    <row r="150" spans="1:65" s="17" customFormat="1" ht="21.75" customHeight="1" x14ac:dyDescent="0.15">
      <c r="A150" s="13"/>
      <c r="B150" s="135"/>
      <c r="C150" s="136" t="s">
        <v>135</v>
      </c>
      <c r="D150" s="136" t="s">
        <v>131</v>
      </c>
      <c r="E150" s="137" t="s">
        <v>391</v>
      </c>
      <c r="F150" s="138" t="s">
        <v>392</v>
      </c>
      <c r="G150" s="139" t="s">
        <v>202</v>
      </c>
      <c r="H150" s="140">
        <v>26</v>
      </c>
      <c r="I150" s="141"/>
      <c r="J150" s="141">
        <f t="shared" ref="J150:J156" si="10">ROUND(I150*H150,2)</f>
        <v>0</v>
      </c>
      <c r="K150" s="138" t="s">
        <v>340</v>
      </c>
      <c r="L150" s="14"/>
      <c r="M150" s="142"/>
      <c r="N150" s="143" t="s">
        <v>38</v>
      </c>
      <c r="O150" s="144">
        <v>0.52900000000000003</v>
      </c>
      <c r="P150" s="144">
        <f t="shared" ref="P150:P156" si="11">O150*H150</f>
        <v>13.754000000000001</v>
      </c>
      <c r="Q150" s="144">
        <v>8.4999999999999995E-4</v>
      </c>
      <c r="R150" s="144">
        <f t="shared" ref="R150:R156" si="12">Q150*H150</f>
        <v>2.2099999999999998E-2</v>
      </c>
      <c r="S150" s="144">
        <v>0</v>
      </c>
      <c r="T150" s="145">
        <f t="shared" ref="T150:T156" si="13"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6" t="s">
        <v>135</v>
      </c>
      <c r="AT150" s="146" t="s">
        <v>131</v>
      </c>
      <c r="AU150" s="146" t="s">
        <v>82</v>
      </c>
      <c r="AY150" s="2" t="s">
        <v>130</v>
      </c>
      <c r="BE150" s="147">
        <f t="shared" ref="BE150:BE156" si="14">IF(N150="základní",J150,0)</f>
        <v>0</v>
      </c>
      <c r="BF150" s="147">
        <f t="shared" ref="BF150:BF156" si="15">IF(N150="snížená",J150,0)</f>
        <v>0</v>
      </c>
      <c r="BG150" s="147">
        <f t="shared" ref="BG150:BG156" si="16">IF(N150="zákl. přenesená",J150,0)</f>
        <v>0</v>
      </c>
      <c r="BH150" s="147">
        <f t="shared" ref="BH150:BH156" si="17">IF(N150="sníž. přenesená",J150,0)</f>
        <v>0</v>
      </c>
      <c r="BI150" s="147">
        <f t="shared" ref="BI150:BI156" si="18">IF(N150="nulová",J150,0)</f>
        <v>0</v>
      </c>
      <c r="BJ150" s="2" t="s">
        <v>80</v>
      </c>
      <c r="BK150" s="147">
        <f t="shared" ref="BK150:BK156" si="19">ROUND(I150*H150,2)</f>
        <v>0</v>
      </c>
      <c r="BL150" s="2" t="s">
        <v>135</v>
      </c>
      <c r="BM150" s="146" t="s">
        <v>393</v>
      </c>
    </row>
    <row r="151" spans="1:65" s="17" customFormat="1" ht="21.75" customHeight="1" x14ac:dyDescent="0.15">
      <c r="A151" s="13"/>
      <c r="B151" s="135"/>
      <c r="C151" s="136" t="s">
        <v>209</v>
      </c>
      <c r="D151" s="136" t="s">
        <v>131</v>
      </c>
      <c r="E151" s="137" t="s">
        <v>394</v>
      </c>
      <c r="F151" s="138" t="s">
        <v>395</v>
      </c>
      <c r="G151" s="139" t="s">
        <v>202</v>
      </c>
      <c r="H151" s="140">
        <v>36</v>
      </c>
      <c r="I151" s="141"/>
      <c r="J151" s="141">
        <f t="shared" si="10"/>
        <v>0</v>
      </c>
      <c r="K151" s="138" t="s">
        <v>340</v>
      </c>
      <c r="L151" s="14"/>
      <c r="M151" s="142"/>
      <c r="N151" s="143" t="s">
        <v>38</v>
      </c>
      <c r="O151" s="144">
        <v>0.61599999999999999</v>
      </c>
      <c r="P151" s="144">
        <f t="shared" si="11"/>
        <v>22.175999999999998</v>
      </c>
      <c r="Q151" s="144">
        <v>1.16E-3</v>
      </c>
      <c r="R151" s="144">
        <f t="shared" si="12"/>
        <v>4.1759999999999999E-2</v>
      </c>
      <c r="S151" s="144">
        <v>0</v>
      </c>
      <c r="T151" s="145">
        <f t="shared" si="1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6" t="s">
        <v>135</v>
      </c>
      <c r="AT151" s="146" t="s">
        <v>131</v>
      </c>
      <c r="AU151" s="146" t="s">
        <v>82</v>
      </c>
      <c r="AY151" s="2" t="s">
        <v>130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2" t="s">
        <v>80</v>
      </c>
      <c r="BK151" s="147">
        <f t="shared" si="19"/>
        <v>0</v>
      </c>
      <c r="BL151" s="2" t="s">
        <v>135</v>
      </c>
      <c r="BM151" s="146" t="s">
        <v>396</v>
      </c>
    </row>
    <row r="152" spans="1:65" s="17" customFormat="1" ht="21.75" customHeight="1" x14ac:dyDescent="0.15">
      <c r="A152" s="13"/>
      <c r="B152" s="135"/>
      <c r="C152" s="136" t="s">
        <v>214</v>
      </c>
      <c r="D152" s="136" t="s">
        <v>131</v>
      </c>
      <c r="E152" s="137" t="s">
        <v>397</v>
      </c>
      <c r="F152" s="138" t="s">
        <v>398</v>
      </c>
      <c r="G152" s="139" t="s">
        <v>202</v>
      </c>
      <c r="H152" s="140">
        <v>16</v>
      </c>
      <c r="I152" s="141"/>
      <c r="J152" s="141">
        <f t="shared" si="10"/>
        <v>0</v>
      </c>
      <c r="K152" s="138" t="s">
        <v>340</v>
      </c>
      <c r="L152" s="14"/>
      <c r="M152" s="142"/>
      <c r="N152" s="143" t="s">
        <v>38</v>
      </c>
      <c r="O152" s="144">
        <v>0.69599999999999995</v>
      </c>
      <c r="P152" s="144">
        <f t="shared" si="11"/>
        <v>11.135999999999999</v>
      </c>
      <c r="Q152" s="144">
        <v>1.4400000000000001E-3</v>
      </c>
      <c r="R152" s="144">
        <f t="shared" si="12"/>
        <v>2.3040000000000001E-2</v>
      </c>
      <c r="S152" s="144">
        <v>0</v>
      </c>
      <c r="T152" s="145">
        <f t="shared" si="1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6" t="s">
        <v>135</v>
      </c>
      <c r="AT152" s="146" t="s">
        <v>131</v>
      </c>
      <c r="AU152" s="146" t="s">
        <v>82</v>
      </c>
      <c r="AY152" s="2" t="s">
        <v>130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2" t="s">
        <v>80</v>
      </c>
      <c r="BK152" s="147">
        <f t="shared" si="19"/>
        <v>0</v>
      </c>
      <c r="BL152" s="2" t="s">
        <v>135</v>
      </c>
      <c r="BM152" s="146" t="s">
        <v>399</v>
      </c>
    </row>
    <row r="153" spans="1:65" s="17" customFormat="1" ht="21.75" customHeight="1" x14ac:dyDescent="0.15">
      <c r="A153" s="13"/>
      <c r="B153" s="135"/>
      <c r="C153" s="136" t="s">
        <v>219</v>
      </c>
      <c r="D153" s="136" t="s">
        <v>131</v>
      </c>
      <c r="E153" s="137" t="s">
        <v>400</v>
      </c>
      <c r="F153" s="138" t="s">
        <v>401</v>
      </c>
      <c r="G153" s="139" t="s">
        <v>202</v>
      </c>
      <c r="H153" s="140">
        <v>2</v>
      </c>
      <c r="I153" s="141"/>
      <c r="J153" s="141">
        <f t="shared" si="10"/>
        <v>0</v>
      </c>
      <c r="K153" s="138" t="s">
        <v>340</v>
      </c>
      <c r="L153" s="14"/>
      <c r="M153" s="142"/>
      <c r="N153" s="143" t="s">
        <v>38</v>
      </c>
      <c r="O153" s="144">
        <v>0.74299999999999999</v>
      </c>
      <c r="P153" s="144">
        <f t="shared" si="11"/>
        <v>1.486</v>
      </c>
      <c r="Q153" s="144">
        <v>2.81E-3</v>
      </c>
      <c r="R153" s="144">
        <f t="shared" si="12"/>
        <v>5.62E-3</v>
      </c>
      <c r="S153" s="144">
        <v>0</v>
      </c>
      <c r="T153" s="145">
        <f t="shared" si="1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6" t="s">
        <v>135</v>
      </c>
      <c r="AT153" s="146" t="s">
        <v>131</v>
      </c>
      <c r="AU153" s="146" t="s">
        <v>82</v>
      </c>
      <c r="AY153" s="2" t="s">
        <v>130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2" t="s">
        <v>80</v>
      </c>
      <c r="BK153" s="147">
        <f t="shared" si="19"/>
        <v>0</v>
      </c>
      <c r="BL153" s="2" t="s">
        <v>135</v>
      </c>
      <c r="BM153" s="146" t="s">
        <v>402</v>
      </c>
    </row>
    <row r="154" spans="1:65" s="17" customFormat="1" ht="21.75" customHeight="1" x14ac:dyDescent="0.15">
      <c r="A154" s="13"/>
      <c r="B154" s="135"/>
      <c r="C154" s="136" t="s">
        <v>225</v>
      </c>
      <c r="D154" s="136" t="s">
        <v>131</v>
      </c>
      <c r="E154" s="137" t="s">
        <v>403</v>
      </c>
      <c r="F154" s="138" t="s">
        <v>404</v>
      </c>
      <c r="G154" s="139" t="s">
        <v>134</v>
      </c>
      <c r="H154" s="140">
        <v>20</v>
      </c>
      <c r="I154" s="141"/>
      <c r="J154" s="141">
        <f t="shared" si="10"/>
        <v>0</v>
      </c>
      <c r="K154" s="138" t="s">
        <v>340</v>
      </c>
      <c r="L154" s="14"/>
      <c r="M154" s="142"/>
      <c r="N154" s="143" t="s">
        <v>38</v>
      </c>
      <c r="O154" s="144">
        <v>3.1E-2</v>
      </c>
      <c r="P154" s="144">
        <f t="shared" si="11"/>
        <v>0.62</v>
      </c>
      <c r="Q154" s="144">
        <v>8.0000000000000007E-5</v>
      </c>
      <c r="R154" s="144">
        <f t="shared" si="12"/>
        <v>1.6000000000000001E-3</v>
      </c>
      <c r="S154" s="144">
        <v>0</v>
      </c>
      <c r="T154" s="145">
        <f t="shared" si="1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6" t="s">
        <v>135</v>
      </c>
      <c r="AT154" s="146" t="s">
        <v>131</v>
      </c>
      <c r="AU154" s="146" t="s">
        <v>82</v>
      </c>
      <c r="AY154" s="2" t="s">
        <v>130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2" t="s">
        <v>80</v>
      </c>
      <c r="BK154" s="147">
        <f t="shared" si="19"/>
        <v>0</v>
      </c>
      <c r="BL154" s="2" t="s">
        <v>135</v>
      </c>
      <c r="BM154" s="146" t="s">
        <v>405</v>
      </c>
    </row>
    <row r="155" spans="1:65" s="17" customFormat="1" ht="33" customHeight="1" x14ac:dyDescent="0.15">
      <c r="A155" s="13"/>
      <c r="B155" s="135"/>
      <c r="C155" s="136" t="s">
        <v>6</v>
      </c>
      <c r="D155" s="136" t="s">
        <v>131</v>
      </c>
      <c r="E155" s="137" t="s">
        <v>406</v>
      </c>
      <c r="F155" s="138" t="s">
        <v>407</v>
      </c>
      <c r="G155" s="139" t="s">
        <v>202</v>
      </c>
      <c r="H155" s="140">
        <v>26</v>
      </c>
      <c r="I155" s="141"/>
      <c r="J155" s="141">
        <f t="shared" si="10"/>
        <v>0</v>
      </c>
      <c r="K155" s="138" t="s">
        <v>340</v>
      </c>
      <c r="L155" s="14"/>
      <c r="M155" s="142"/>
      <c r="N155" s="143" t="s">
        <v>38</v>
      </c>
      <c r="O155" s="144">
        <v>0.106</v>
      </c>
      <c r="P155" s="144">
        <f t="shared" si="11"/>
        <v>2.7559999999999998</v>
      </c>
      <c r="Q155" s="144">
        <v>6.9999999999999994E-5</v>
      </c>
      <c r="R155" s="144">
        <f t="shared" si="12"/>
        <v>1.8199999999999998E-3</v>
      </c>
      <c r="S155" s="144">
        <v>0</v>
      </c>
      <c r="T155" s="145">
        <f t="shared" si="1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6" t="s">
        <v>135</v>
      </c>
      <c r="AT155" s="146" t="s">
        <v>131</v>
      </c>
      <c r="AU155" s="146" t="s">
        <v>82</v>
      </c>
      <c r="AY155" s="2" t="s">
        <v>130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2" t="s">
        <v>80</v>
      </c>
      <c r="BK155" s="147">
        <f t="shared" si="19"/>
        <v>0</v>
      </c>
      <c r="BL155" s="2" t="s">
        <v>135</v>
      </c>
      <c r="BM155" s="146" t="s">
        <v>408</v>
      </c>
    </row>
    <row r="156" spans="1:65" s="17" customFormat="1" ht="33" customHeight="1" x14ac:dyDescent="0.15">
      <c r="A156" s="13"/>
      <c r="B156" s="135"/>
      <c r="C156" s="136" t="s">
        <v>234</v>
      </c>
      <c r="D156" s="136" t="s">
        <v>131</v>
      </c>
      <c r="E156" s="137" t="s">
        <v>409</v>
      </c>
      <c r="F156" s="138" t="s">
        <v>410</v>
      </c>
      <c r="G156" s="139" t="s">
        <v>202</v>
      </c>
      <c r="H156" s="140">
        <v>54</v>
      </c>
      <c r="I156" s="141"/>
      <c r="J156" s="141">
        <f t="shared" si="10"/>
        <v>0</v>
      </c>
      <c r="K156" s="138" t="s">
        <v>340</v>
      </c>
      <c r="L156" s="14"/>
      <c r="M156" s="142"/>
      <c r="N156" s="143" t="s">
        <v>38</v>
      </c>
      <c r="O156" s="144">
        <v>0.106</v>
      </c>
      <c r="P156" s="144">
        <f t="shared" si="11"/>
        <v>5.7240000000000002</v>
      </c>
      <c r="Q156" s="144">
        <v>9.0000000000000006E-5</v>
      </c>
      <c r="R156" s="144">
        <f t="shared" si="12"/>
        <v>4.8600000000000006E-3</v>
      </c>
      <c r="S156" s="144">
        <v>0</v>
      </c>
      <c r="T156" s="145">
        <f t="shared" si="13"/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6" t="s">
        <v>135</v>
      </c>
      <c r="AT156" s="146" t="s">
        <v>131</v>
      </c>
      <c r="AU156" s="146" t="s">
        <v>82</v>
      </c>
      <c r="AY156" s="2" t="s">
        <v>130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2" t="s">
        <v>80</v>
      </c>
      <c r="BK156" s="147">
        <f t="shared" si="19"/>
        <v>0</v>
      </c>
      <c r="BL156" s="2" t="s">
        <v>135</v>
      </c>
      <c r="BM156" s="146" t="s">
        <v>411</v>
      </c>
    </row>
    <row r="157" spans="1:65" s="152" customFormat="1" x14ac:dyDescent="0.15">
      <c r="B157" s="153"/>
      <c r="D157" s="148" t="s">
        <v>139</v>
      </c>
      <c r="E157" s="154"/>
      <c r="F157" s="155" t="s">
        <v>412</v>
      </c>
      <c r="H157" s="156">
        <v>54</v>
      </c>
      <c r="L157" s="153"/>
      <c r="M157" s="157"/>
      <c r="N157" s="158"/>
      <c r="O157" s="158"/>
      <c r="P157" s="158"/>
      <c r="Q157" s="158"/>
      <c r="R157" s="158"/>
      <c r="S157" s="158"/>
      <c r="T157" s="159"/>
      <c r="AT157" s="154" t="s">
        <v>139</v>
      </c>
      <c r="AU157" s="154" t="s">
        <v>82</v>
      </c>
      <c r="AV157" s="152" t="s">
        <v>82</v>
      </c>
      <c r="AW157" s="152" t="s">
        <v>29</v>
      </c>
      <c r="AX157" s="152" t="s">
        <v>80</v>
      </c>
      <c r="AY157" s="154" t="s">
        <v>130</v>
      </c>
    </row>
    <row r="158" spans="1:65" s="17" customFormat="1" ht="16.5" customHeight="1" x14ac:dyDescent="0.15">
      <c r="A158" s="13"/>
      <c r="B158" s="135"/>
      <c r="C158" s="136" t="s">
        <v>239</v>
      </c>
      <c r="D158" s="136" t="s">
        <v>131</v>
      </c>
      <c r="E158" s="137" t="s">
        <v>413</v>
      </c>
      <c r="F158" s="138" t="s">
        <v>414</v>
      </c>
      <c r="G158" s="139" t="s">
        <v>134</v>
      </c>
      <c r="H158" s="140">
        <v>36</v>
      </c>
      <c r="I158" s="141"/>
      <c r="J158" s="141">
        <f t="shared" ref="J158:J165" si="20">ROUND(I158*H158,2)</f>
        <v>0</v>
      </c>
      <c r="K158" s="138" t="s">
        <v>340</v>
      </c>
      <c r="L158" s="14"/>
      <c r="M158" s="142"/>
      <c r="N158" s="143" t="s">
        <v>38</v>
      </c>
      <c r="O158" s="144">
        <v>0.42499999999999999</v>
      </c>
      <c r="P158" s="144">
        <f t="shared" ref="P158:P165" si="21">O158*H158</f>
        <v>15.299999999999999</v>
      </c>
      <c r="Q158" s="144">
        <v>0</v>
      </c>
      <c r="R158" s="144">
        <f t="shared" ref="R158:R165" si="22">Q158*H158</f>
        <v>0</v>
      </c>
      <c r="S158" s="144">
        <v>0</v>
      </c>
      <c r="T158" s="145">
        <f t="shared" ref="T158:T165" si="23"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46" t="s">
        <v>135</v>
      </c>
      <c r="AT158" s="146" t="s">
        <v>131</v>
      </c>
      <c r="AU158" s="146" t="s">
        <v>82</v>
      </c>
      <c r="AY158" s="2" t="s">
        <v>130</v>
      </c>
      <c r="BE158" s="147">
        <f t="shared" ref="BE158:BE165" si="24">IF(N158="základní",J158,0)</f>
        <v>0</v>
      </c>
      <c r="BF158" s="147">
        <f t="shared" ref="BF158:BF165" si="25">IF(N158="snížená",J158,0)</f>
        <v>0</v>
      </c>
      <c r="BG158" s="147">
        <f t="shared" ref="BG158:BG165" si="26">IF(N158="zákl. přenesená",J158,0)</f>
        <v>0</v>
      </c>
      <c r="BH158" s="147">
        <f t="shared" ref="BH158:BH165" si="27">IF(N158="sníž. přenesená",J158,0)</f>
        <v>0</v>
      </c>
      <c r="BI158" s="147">
        <f t="shared" ref="BI158:BI165" si="28">IF(N158="nulová",J158,0)</f>
        <v>0</v>
      </c>
      <c r="BJ158" s="2" t="s">
        <v>80</v>
      </c>
      <c r="BK158" s="147">
        <f t="shared" ref="BK158:BK165" si="29">ROUND(I158*H158,2)</f>
        <v>0</v>
      </c>
      <c r="BL158" s="2" t="s">
        <v>135</v>
      </c>
      <c r="BM158" s="146" t="s">
        <v>415</v>
      </c>
    </row>
    <row r="159" spans="1:65" s="17" customFormat="1" ht="21.75" customHeight="1" x14ac:dyDescent="0.15">
      <c r="A159" s="13"/>
      <c r="B159" s="135"/>
      <c r="C159" s="136" t="s">
        <v>244</v>
      </c>
      <c r="D159" s="136" t="s">
        <v>131</v>
      </c>
      <c r="E159" s="137" t="s">
        <v>416</v>
      </c>
      <c r="F159" s="138" t="s">
        <v>417</v>
      </c>
      <c r="G159" s="139" t="s">
        <v>134</v>
      </c>
      <c r="H159" s="140">
        <v>24</v>
      </c>
      <c r="I159" s="141"/>
      <c r="J159" s="141">
        <f t="shared" si="20"/>
        <v>0</v>
      </c>
      <c r="K159" s="138" t="s">
        <v>340</v>
      </c>
      <c r="L159" s="14"/>
      <c r="M159" s="142"/>
      <c r="N159" s="143" t="s">
        <v>38</v>
      </c>
      <c r="O159" s="144">
        <v>0.11</v>
      </c>
      <c r="P159" s="144">
        <f t="shared" si="21"/>
        <v>2.64</v>
      </c>
      <c r="Q159" s="144">
        <v>6.0000000000000002E-5</v>
      </c>
      <c r="R159" s="144">
        <f t="shared" si="22"/>
        <v>1.4400000000000001E-3</v>
      </c>
      <c r="S159" s="144">
        <v>0</v>
      </c>
      <c r="T159" s="145">
        <f t="shared" si="2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6" t="s">
        <v>135</v>
      </c>
      <c r="AT159" s="146" t="s">
        <v>131</v>
      </c>
      <c r="AU159" s="146" t="s">
        <v>82</v>
      </c>
      <c r="AY159" s="2" t="s">
        <v>130</v>
      </c>
      <c r="BE159" s="147">
        <f t="shared" si="24"/>
        <v>0</v>
      </c>
      <c r="BF159" s="147">
        <f t="shared" si="25"/>
        <v>0</v>
      </c>
      <c r="BG159" s="147">
        <f t="shared" si="26"/>
        <v>0</v>
      </c>
      <c r="BH159" s="147">
        <f t="shared" si="27"/>
        <v>0</v>
      </c>
      <c r="BI159" s="147">
        <f t="shared" si="28"/>
        <v>0</v>
      </c>
      <c r="BJ159" s="2" t="s">
        <v>80</v>
      </c>
      <c r="BK159" s="147">
        <f t="shared" si="29"/>
        <v>0</v>
      </c>
      <c r="BL159" s="2" t="s">
        <v>135</v>
      </c>
      <c r="BM159" s="146" t="s">
        <v>418</v>
      </c>
    </row>
    <row r="160" spans="1:65" s="17" customFormat="1" ht="21.75" customHeight="1" x14ac:dyDescent="0.15">
      <c r="A160" s="13"/>
      <c r="B160" s="135"/>
      <c r="C160" s="136" t="s">
        <v>249</v>
      </c>
      <c r="D160" s="136" t="s">
        <v>131</v>
      </c>
      <c r="E160" s="137" t="s">
        <v>419</v>
      </c>
      <c r="F160" s="138" t="s">
        <v>420</v>
      </c>
      <c r="G160" s="139" t="s">
        <v>134</v>
      </c>
      <c r="H160" s="140">
        <v>14</v>
      </c>
      <c r="I160" s="141"/>
      <c r="J160" s="141">
        <f t="shared" si="20"/>
        <v>0</v>
      </c>
      <c r="K160" s="138" t="s">
        <v>340</v>
      </c>
      <c r="L160" s="14"/>
      <c r="M160" s="142"/>
      <c r="N160" s="143" t="s">
        <v>38</v>
      </c>
      <c r="O160" s="144">
        <v>0.121</v>
      </c>
      <c r="P160" s="144">
        <f t="shared" si="21"/>
        <v>1.694</v>
      </c>
      <c r="Q160" s="144">
        <v>1E-4</v>
      </c>
      <c r="R160" s="144">
        <f t="shared" si="22"/>
        <v>1.4E-3</v>
      </c>
      <c r="S160" s="144">
        <v>0</v>
      </c>
      <c r="T160" s="145">
        <f t="shared" si="23"/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46" t="s">
        <v>135</v>
      </c>
      <c r="AT160" s="146" t="s">
        <v>131</v>
      </c>
      <c r="AU160" s="146" t="s">
        <v>82</v>
      </c>
      <c r="AY160" s="2" t="s">
        <v>130</v>
      </c>
      <c r="BE160" s="147">
        <f t="shared" si="24"/>
        <v>0</v>
      </c>
      <c r="BF160" s="147">
        <f t="shared" si="25"/>
        <v>0</v>
      </c>
      <c r="BG160" s="147">
        <f t="shared" si="26"/>
        <v>0</v>
      </c>
      <c r="BH160" s="147">
        <f t="shared" si="27"/>
        <v>0</v>
      </c>
      <c r="BI160" s="147">
        <f t="shared" si="28"/>
        <v>0</v>
      </c>
      <c r="BJ160" s="2" t="s">
        <v>80</v>
      </c>
      <c r="BK160" s="147">
        <f t="shared" si="29"/>
        <v>0</v>
      </c>
      <c r="BL160" s="2" t="s">
        <v>135</v>
      </c>
      <c r="BM160" s="146" t="s">
        <v>421</v>
      </c>
    </row>
    <row r="161" spans="1:65" s="17" customFormat="1" ht="21.75" customHeight="1" x14ac:dyDescent="0.15">
      <c r="A161" s="13"/>
      <c r="B161" s="135"/>
      <c r="C161" s="136" t="s">
        <v>256</v>
      </c>
      <c r="D161" s="136" t="s">
        <v>131</v>
      </c>
      <c r="E161" s="137" t="s">
        <v>422</v>
      </c>
      <c r="F161" s="138" t="s">
        <v>423</v>
      </c>
      <c r="G161" s="139" t="s">
        <v>134</v>
      </c>
      <c r="H161" s="140">
        <v>4</v>
      </c>
      <c r="I161" s="141"/>
      <c r="J161" s="141">
        <f t="shared" si="20"/>
        <v>0</v>
      </c>
      <c r="K161" s="138" t="s">
        <v>340</v>
      </c>
      <c r="L161" s="14"/>
      <c r="M161" s="142"/>
      <c r="N161" s="143" t="s">
        <v>38</v>
      </c>
      <c r="O161" s="144">
        <v>0.16300000000000001</v>
      </c>
      <c r="P161" s="144">
        <f t="shared" si="21"/>
        <v>0.65200000000000002</v>
      </c>
      <c r="Q161" s="144">
        <v>2.9999999999999997E-4</v>
      </c>
      <c r="R161" s="144">
        <f t="shared" si="22"/>
        <v>1.1999999999999999E-3</v>
      </c>
      <c r="S161" s="144">
        <v>0</v>
      </c>
      <c r="T161" s="145">
        <f t="shared" si="23"/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6" t="s">
        <v>135</v>
      </c>
      <c r="AT161" s="146" t="s">
        <v>131</v>
      </c>
      <c r="AU161" s="146" t="s">
        <v>82</v>
      </c>
      <c r="AY161" s="2" t="s">
        <v>130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2" t="s">
        <v>80</v>
      </c>
      <c r="BK161" s="147">
        <f t="shared" si="29"/>
        <v>0</v>
      </c>
      <c r="BL161" s="2" t="s">
        <v>135</v>
      </c>
      <c r="BM161" s="146" t="s">
        <v>424</v>
      </c>
    </row>
    <row r="162" spans="1:65" s="17" customFormat="1" ht="16.5" customHeight="1" x14ac:dyDescent="0.15">
      <c r="A162" s="13"/>
      <c r="B162" s="135"/>
      <c r="C162" s="136" t="s">
        <v>263</v>
      </c>
      <c r="D162" s="136" t="s">
        <v>131</v>
      </c>
      <c r="E162" s="137" t="s">
        <v>425</v>
      </c>
      <c r="F162" s="138" t="s">
        <v>426</v>
      </c>
      <c r="G162" s="139" t="s">
        <v>134</v>
      </c>
      <c r="H162" s="140">
        <v>2</v>
      </c>
      <c r="I162" s="141"/>
      <c r="J162" s="141">
        <f t="shared" si="20"/>
        <v>0</v>
      </c>
      <c r="K162" s="138" t="s">
        <v>340</v>
      </c>
      <c r="L162" s="14"/>
      <c r="M162" s="142"/>
      <c r="N162" s="143" t="s">
        <v>38</v>
      </c>
      <c r="O162" s="144">
        <v>0.22</v>
      </c>
      <c r="P162" s="144">
        <f t="shared" si="21"/>
        <v>0.44</v>
      </c>
      <c r="Q162" s="144">
        <v>5.0000000000000001E-4</v>
      </c>
      <c r="R162" s="144">
        <f t="shared" si="22"/>
        <v>1E-3</v>
      </c>
      <c r="S162" s="144">
        <v>0</v>
      </c>
      <c r="T162" s="145">
        <f t="shared" si="23"/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46" t="s">
        <v>135</v>
      </c>
      <c r="AT162" s="146" t="s">
        <v>131</v>
      </c>
      <c r="AU162" s="146" t="s">
        <v>82</v>
      </c>
      <c r="AY162" s="2" t="s">
        <v>130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2" t="s">
        <v>80</v>
      </c>
      <c r="BK162" s="147">
        <f t="shared" si="29"/>
        <v>0</v>
      </c>
      <c r="BL162" s="2" t="s">
        <v>135</v>
      </c>
      <c r="BM162" s="146" t="s">
        <v>427</v>
      </c>
    </row>
    <row r="163" spans="1:65" s="17" customFormat="1" ht="16.5" customHeight="1" x14ac:dyDescent="0.15">
      <c r="A163" s="13"/>
      <c r="B163" s="135"/>
      <c r="C163" s="136" t="s">
        <v>272</v>
      </c>
      <c r="D163" s="136" t="s">
        <v>131</v>
      </c>
      <c r="E163" s="137" t="s">
        <v>428</v>
      </c>
      <c r="F163" s="138" t="s">
        <v>429</v>
      </c>
      <c r="G163" s="139" t="s">
        <v>134</v>
      </c>
      <c r="H163" s="140">
        <v>4</v>
      </c>
      <c r="I163" s="141"/>
      <c r="J163" s="141">
        <f t="shared" si="20"/>
        <v>0</v>
      </c>
      <c r="K163" s="138" t="s">
        <v>340</v>
      </c>
      <c r="L163" s="14"/>
      <c r="M163" s="142"/>
      <c r="N163" s="143" t="s">
        <v>38</v>
      </c>
      <c r="O163" s="144">
        <v>0.26</v>
      </c>
      <c r="P163" s="144">
        <f t="shared" si="21"/>
        <v>1.04</v>
      </c>
      <c r="Q163" s="144">
        <v>6.9999999999999999E-4</v>
      </c>
      <c r="R163" s="144">
        <f t="shared" si="22"/>
        <v>2.8E-3</v>
      </c>
      <c r="S163" s="144">
        <v>0</v>
      </c>
      <c r="T163" s="145">
        <f t="shared" si="23"/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6" t="s">
        <v>135</v>
      </c>
      <c r="AT163" s="146" t="s">
        <v>131</v>
      </c>
      <c r="AU163" s="146" t="s">
        <v>82</v>
      </c>
      <c r="AY163" s="2" t="s">
        <v>130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2" t="s">
        <v>80</v>
      </c>
      <c r="BK163" s="147">
        <f t="shared" si="29"/>
        <v>0</v>
      </c>
      <c r="BL163" s="2" t="s">
        <v>135</v>
      </c>
      <c r="BM163" s="146" t="s">
        <v>430</v>
      </c>
    </row>
    <row r="164" spans="1:65" s="17" customFormat="1" ht="16.5" customHeight="1" x14ac:dyDescent="0.15">
      <c r="A164" s="13"/>
      <c r="B164" s="135"/>
      <c r="C164" s="136" t="s">
        <v>277</v>
      </c>
      <c r="D164" s="136" t="s">
        <v>131</v>
      </c>
      <c r="E164" s="137" t="s">
        <v>431</v>
      </c>
      <c r="F164" s="138" t="s">
        <v>432</v>
      </c>
      <c r="G164" s="139" t="s">
        <v>134</v>
      </c>
      <c r="H164" s="140">
        <v>4</v>
      </c>
      <c r="I164" s="141"/>
      <c r="J164" s="141">
        <f t="shared" si="20"/>
        <v>0</v>
      </c>
      <c r="K164" s="138" t="s">
        <v>340</v>
      </c>
      <c r="L164" s="14"/>
      <c r="M164" s="142"/>
      <c r="N164" s="143" t="s">
        <v>38</v>
      </c>
      <c r="O164" s="144">
        <v>0.34</v>
      </c>
      <c r="P164" s="144">
        <f t="shared" si="21"/>
        <v>1.36</v>
      </c>
      <c r="Q164" s="144">
        <v>1.07E-3</v>
      </c>
      <c r="R164" s="144">
        <f t="shared" si="22"/>
        <v>4.28E-3</v>
      </c>
      <c r="S164" s="144">
        <v>0</v>
      </c>
      <c r="T164" s="145">
        <f t="shared" si="23"/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46" t="s">
        <v>135</v>
      </c>
      <c r="AT164" s="146" t="s">
        <v>131</v>
      </c>
      <c r="AU164" s="146" t="s">
        <v>82</v>
      </c>
      <c r="AY164" s="2" t="s">
        <v>130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2" t="s">
        <v>80</v>
      </c>
      <c r="BK164" s="147">
        <f t="shared" si="29"/>
        <v>0</v>
      </c>
      <c r="BL164" s="2" t="s">
        <v>135</v>
      </c>
      <c r="BM164" s="146" t="s">
        <v>433</v>
      </c>
    </row>
    <row r="165" spans="1:65" s="17" customFormat="1" ht="16.5" customHeight="1" x14ac:dyDescent="0.15">
      <c r="A165" s="13"/>
      <c r="B165" s="135"/>
      <c r="C165" s="136" t="s">
        <v>282</v>
      </c>
      <c r="D165" s="136" t="s">
        <v>131</v>
      </c>
      <c r="E165" s="137" t="s">
        <v>434</v>
      </c>
      <c r="F165" s="138" t="s">
        <v>435</v>
      </c>
      <c r="G165" s="139" t="s">
        <v>202</v>
      </c>
      <c r="H165" s="140">
        <v>90</v>
      </c>
      <c r="I165" s="141"/>
      <c r="J165" s="141">
        <f t="shared" si="20"/>
        <v>0</v>
      </c>
      <c r="K165" s="138" t="s">
        <v>340</v>
      </c>
      <c r="L165" s="14"/>
      <c r="M165" s="142"/>
      <c r="N165" s="143" t="s">
        <v>38</v>
      </c>
      <c r="O165" s="144">
        <v>6.7000000000000004E-2</v>
      </c>
      <c r="P165" s="144">
        <f t="shared" si="21"/>
        <v>6.03</v>
      </c>
      <c r="Q165" s="144">
        <v>1.9000000000000001E-4</v>
      </c>
      <c r="R165" s="144">
        <f t="shared" si="22"/>
        <v>1.7100000000000001E-2</v>
      </c>
      <c r="S165" s="144">
        <v>0</v>
      </c>
      <c r="T165" s="145">
        <f t="shared" si="23"/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6" t="s">
        <v>135</v>
      </c>
      <c r="AT165" s="146" t="s">
        <v>131</v>
      </c>
      <c r="AU165" s="146" t="s">
        <v>82</v>
      </c>
      <c r="AY165" s="2" t="s">
        <v>130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2" t="s">
        <v>80</v>
      </c>
      <c r="BK165" s="147">
        <f t="shared" si="29"/>
        <v>0</v>
      </c>
      <c r="BL165" s="2" t="s">
        <v>135</v>
      </c>
      <c r="BM165" s="146" t="s">
        <v>436</v>
      </c>
    </row>
    <row r="166" spans="1:65" s="152" customFormat="1" x14ac:dyDescent="0.15">
      <c r="B166" s="153"/>
      <c r="D166" s="148" t="s">
        <v>139</v>
      </c>
      <c r="E166" s="154"/>
      <c r="F166" s="155" t="s">
        <v>437</v>
      </c>
      <c r="H166" s="156">
        <v>90</v>
      </c>
      <c r="L166" s="153"/>
      <c r="M166" s="157"/>
      <c r="N166" s="158"/>
      <c r="O166" s="158"/>
      <c r="P166" s="158"/>
      <c r="Q166" s="158"/>
      <c r="R166" s="158"/>
      <c r="S166" s="158"/>
      <c r="T166" s="159"/>
      <c r="AT166" s="154" t="s">
        <v>139</v>
      </c>
      <c r="AU166" s="154" t="s">
        <v>82</v>
      </c>
      <c r="AV166" s="152" t="s">
        <v>82</v>
      </c>
      <c r="AW166" s="152" t="s">
        <v>29</v>
      </c>
      <c r="AX166" s="152" t="s">
        <v>80</v>
      </c>
      <c r="AY166" s="154" t="s">
        <v>130</v>
      </c>
    </row>
    <row r="167" spans="1:65" s="17" customFormat="1" ht="16.5" customHeight="1" x14ac:dyDescent="0.15">
      <c r="A167" s="13"/>
      <c r="B167" s="135"/>
      <c r="C167" s="136" t="s">
        <v>289</v>
      </c>
      <c r="D167" s="136" t="s">
        <v>131</v>
      </c>
      <c r="E167" s="137" t="s">
        <v>438</v>
      </c>
      <c r="F167" s="138" t="s">
        <v>439</v>
      </c>
      <c r="G167" s="139" t="s">
        <v>202</v>
      </c>
      <c r="H167" s="140">
        <v>90</v>
      </c>
      <c r="I167" s="141"/>
      <c r="J167" s="141">
        <f>ROUND(I167*H167,2)</f>
        <v>0</v>
      </c>
      <c r="K167" s="138" t="s">
        <v>340</v>
      </c>
      <c r="L167" s="14"/>
      <c r="M167" s="142"/>
      <c r="N167" s="143" t="s">
        <v>38</v>
      </c>
      <c r="O167" s="144">
        <v>8.2000000000000003E-2</v>
      </c>
      <c r="P167" s="144">
        <f>O167*H167</f>
        <v>7.38</v>
      </c>
      <c r="Q167" s="144">
        <v>1.0000000000000001E-5</v>
      </c>
      <c r="R167" s="144">
        <f>Q167*H167</f>
        <v>9.0000000000000008E-4</v>
      </c>
      <c r="S167" s="144">
        <v>0</v>
      </c>
      <c r="T167" s="145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6" t="s">
        <v>135</v>
      </c>
      <c r="AT167" s="146" t="s">
        <v>131</v>
      </c>
      <c r="AU167" s="146" t="s">
        <v>82</v>
      </c>
      <c r="AY167" s="2" t="s">
        <v>130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2" t="s">
        <v>80</v>
      </c>
      <c r="BK167" s="147">
        <f>ROUND(I167*H167,2)</f>
        <v>0</v>
      </c>
      <c r="BL167" s="2" t="s">
        <v>135</v>
      </c>
      <c r="BM167" s="146" t="s">
        <v>440</v>
      </c>
    </row>
    <row r="168" spans="1:65" s="17" customFormat="1" ht="21.75" customHeight="1" x14ac:dyDescent="0.15">
      <c r="A168" s="13"/>
      <c r="B168" s="135"/>
      <c r="C168" s="136" t="s">
        <v>296</v>
      </c>
      <c r="D168" s="136" t="s">
        <v>131</v>
      </c>
      <c r="E168" s="137" t="s">
        <v>441</v>
      </c>
      <c r="F168" s="138" t="s">
        <v>442</v>
      </c>
      <c r="G168" s="139" t="s">
        <v>384</v>
      </c>
      <c r="H168" s="140">
        <v>0.13100000000000001</v>
      </c>
      <c r="I168" s="141"/>
      <c r="J168" s="141">
        <f>ROUND(I168*H168,2)</f>
        <v>0</v>
      </c>
      <c r="K168" s="138" t="s">
        <v>340</v>
      </c>
      <c r="L168" s="14"/>
      <c r="M168" s="142"/>
      <c r="N168" s="143" t="s">
        <v>38</v>
      </c>
      <c r="O168" s="144">
        <v>1.327</v>
      </c>
      <c r="P168" s="144">
        <f>O168*H168</f>
        <v>0.17383699999999999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46" t="s">
        <v>135</v>
      </c>
      <c r="AT168" s="146" t="s">
        <v>131</v>
      </c>
      <c r="AU168" s="146" t="s">
        <v>82</v>
      </c>
      <c r="AY168" s="2" t="s">
        <v>130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2" t="s">
        <v>80</v>
      </c>
      <c r="BK168" s="147">
        <f>ROUND(I168*H168,2)</f>
        <v>0</v>
      </c>
      <c r="BL168" s="2" t="s">
        <v>135</v>
      </c>
      <c r="BM168" s="146" t="s">
        <v>443</v>
      </c>
    </row>
    <row r="169" spans="1:65" s="17" customFormat="1" ht="21.75" customHeight="1" x14ac:dyDescent="0.15">
      <c r="A169" s="13"/>
      <c r="B169" s="135"/>
      <c r="C169" s="136" t="s">
        <v>301</v>
      </c>
      <c r="D169" s="136" t="s">
        <v>131</v>
      </c>
      <c r="E169" s="137" t="s">
        <v>444</v>
      </c>
      <c r="F169" s="138" t="s">
        <v>445</v>
      </c>
      <c r="G169" s="139" t="s">
        <v>384</v>
      </c>
      <c r="H169" s="140">
        <v>0.13100000000000001</v>
      </c>
      <c r="I169" s="141"/>
      <c r="J169" s="141">
        <f>ROUND(I169*H169,2)</f>
        <v>0</v>
      </c>
      <c r="K169" s="138" t="s">
        <v>340</v>
      </c>
      <c r="L169" s="14"/>
      <c r="M169" s="142"/>
      <c r="N169" s="143" t="s">
        <v>38</v>
      </c>
      <c r="O169" s="144">
        <v>1.18</v>
      </c>
      <c r="P169" s="144">
        <f>O169*H169</f>
        <v>0.15458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6" t="s">
        <v>135</v>
      </c>
      <c r="AT169" s="146" t="s">
        <v>131</v>
      </c>
      <c r="AU169" s="146" t="s">
        <v>82</v>
      </c>
      <c r="AY169" s="2" t="s">
        <v>130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2" t="s">
        <v>80</v>
      </c>
      <c r="BK169" s="147">
        <f>ROUND(I169*H169,2)</f>
        <v>0</v>
      </c>
      <c r="BL169" s="2" t="s">
        <v>135</v>
      </c>
      <c r="BM169" s="146" t="s">
        <v>446</v>
      </c>
    </row>
    <row r="170" spans="1:65" s="124" customFormat="1" ht="22.9" customHeight="1" x14ac:dyDescent="0.2">
      <c r="B170" s="125"/>
      <c r="D170" s="126" t="s">
        <v>72</v>
      </c>
      <c r="E170" s="171" t="s">
        <v>447</v>
      </c>
      <c r="F170" s="171" t="s">
        <v>448</v>
      </c>
      <c r="J170" s="172">
        <f>BK170</f>
        <v>0</v>
      </c>
      <c r="L170" s="125"/>
      <c r="M170" s="129"/>
      <c r="N170" s="130"/>
      <c r="O170" s="130"/>
      <c r="P170" s="131">
        <f>SUM(P171:P193)</f>
        <v>84.832134999999994</v>
      </c>
      <c r="Q170" s="130"/>
      <c r="R170" s="131">
        <f>SUM(R171:R193)</f>
        <v>0.90467999999999993</v>
      </c>
      <c r="S170" s="130"/>
      <c r="T170" s="132">
        <f>SUM(T171:T193)</f>
        <v>0</v>
      </c>
      <c r="AR170" s="126" t="s">
        <v>82</v>
      </c>
      <c r="AT170" s="133" t="s">
        <v>72</v>
      </c>
      <c r="AU170" s="133" t="s">
        <v>80</v>
      </c>
      <c r="AY170" s="126" t="s">
        <v>130</v>
      </c>
      <c r="BK170" s="134">
        <f>SUM(BK171:BK193)</f>
        <v>0</v>
      </c>
    </row>
    <row r="171" spans="1:65" s="17" customFormat="1" ht="16.5" customHeight="1" x14ac:dyDescent="0.15">
      <c r="A171" s="13"/>
      <c r="B171" s="135"/>
      <c r="C171" s="136" t="s">
        <v>449</v>
      </c>
      <c r="D171" s="136" t="s">
        <v>131</v>
      </c>
      <c r="E171" s="137" t="s">
        <v>450</v>
      </c>
      <c r="F171" s="138" t="s">
        <v>451</v>
      </c>
      <c r="G171" s="139" t="s">
        <v>134</v>
      </c>
      <c r="H171" s="140">
        <v>24</v>
      </c>
      <c r="I171" s="141"/>
      <c r="J171" s="141">
        <f>ROUND(I171*H171,2)</f>
        <v>0</v>
      </c>
      <c r="K171" s="138" t="s">
        <v>340</v>
      </c>
      <c r="L171" s="14"/>
      <c r="M171" s="142"/>
      <c r="N171" s="143" t="s">
        <v>38</v>
      </c>
      <c r="O171" s="144">
        <v>1.1000000000000001</v>
      </c>
      <c r="P171" s="144">
        <f>O171*H171</f>
        <v>26.400000000000002</v>
      </c>
      <c r="Q171" s="144">
        <v>2.47E-3</v>
      </c>
      <c r="R171" s="144">
        <f>Q171*H171</f>
        <v>5.9279999999999999E-2</v>
      </c>
      <c r="S171" s="144">
        <v>0</v>
      </c>
      <c r="T171" s="145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6" t="s">
        <v>135</v>
      </c>
      <c r="AT171" s="146" t="s">
        <v>131</v>
      </c>
      <c r="AU171" s="146" t="s">
        <v>82</v>
      </c>
      <c r="AY171" s="2" t="s">
        <v>130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2" t="s">
        <v>80</v>
      </c>
      <c r="BK171" s="147">
        <f>ROUND(I171*H171,2)</f>
        <v>0</v>
      </c>
      <c r="BL171" s="2" t="s">
        <v>135</v>
      </c>
      <c r="BM171" s="146" t="s">
        <v>452</v>
      </c>
    </row>
    <row r="172" spans="1:65" s="17" customFormat="1" ht="21.75" customHeight="1" x14ac:dyDescent="0.15">
      <c r="A172" s="13"/>
      <c r="B172" s="135"/>
      <c r="C172" s="173" t="s">
        <v>453</v>
      </c>
      <c r="D172" s="173" t="s">
        <v>355</v>
      </c>
      <c r="E172" s="174" t="s">
        <v>454</v>
      </c>
      <c r="F172" s="175" t="s">
        <v>455</v>
      </c>
      <c r="G172" s="176" t="s">
        <v>134</v>
      </c>
      <c r="H172" s="177">
        <v>24</v>
      </c>
      <c r="I172" s="178"/>
      <c r="J172" s="178">
        <f>ROUND(I172*H172,2)</f>
        <v>0</v>
      </c>
      <c r="K172" s="175" t="s">
        <v>340</v>
      </c>
      <c r="L172" s="179"/>
      <c r="M172" s="180"/>
      <c r="N172" s="181" t="s">
        <v>38</v>
      </c>
      <c r="O172" s="144">
        <v>0</v>
      </c>
      <c r="P172" s="144">
        <f>O172*H172</f>
        <v>0</v>
      </c>
      <c r="Q172" s="144">
        <v>1.4500000000000001E-2</v>
      </c>
      <c r="R172" s="144">
        <f>Q172*H172</f>
        <v>0.34800000000000003</v>
      </c>
      <c r="S172" s="144">
        <v>0</v>
      </c>
      <c r="T172" s="145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46" t="s">
        <v>296</v>
      </c>
      <c r="AT172" s="146" t="s">
        <v>355</v>
      </c>
      <c r="AU172" s="146" t="s">
        <v>82</v>
      </c>
      <c r="AY172" s="2" t="s">
        <v>130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2" t="s">
        <v>80</v>
      </c>
      <c r="BK172" s="147">
        <f>ROUND(I172*H172,2)</f>
        <v>0</v>
      </c>
      <c r="BL172" s="2" t="s">
        <v>135</v>
      </c>
      <c r="BM172" s="146" t="s">
        <v>456</v>
      </c>
    </row>
    <row r="173" spans="1:65" s="17" customFormat="1" ht="18" x14ac:dyDescent="0.15">
      <c r="A173" s="13"/>
      <c r="B173" s="14"/>
      <c r="C173" s="13"/>
      <c r="D173" s="148" t="s">
        <v>137</v>
      </c>
      <c r="E173" s="13"/>
      <c r="F173" s="149" t="s">
        <v>457</v>
      </c>
      <c r="G173" s="13"/>
      <c r="H173" s="13"/>
      <c r="I173" s="13"/>
      <c r="J173" s="13"/>
      <c r="K173" s="13"/>
      <c r="L173" s="14"/>
      <c r="M173" s="150"/>
      <c r="N173" s="151"/>
      <c r="O173" s="41"/>
      <c r="P173" s="41"/>
      <c r="Q173" s="41"/>
      <c r="R173" s="41"/>
      <c r="S173" s="41"/>
      <c r="T173" s="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" t="s">
        <v>137</v>
      </c>
      <c r="AU173" s="2" t="s">
        <v>82</v>
      </c>
    </row>
    <row r="174" spans="1:65" s="17" customFormat="1" ht="16.5" customHeight="1" x14ac:dyDescent="0.15">
      <c r="A174" s="13"/>
      <c r="B174" s="135"/>
      <c r="C174" s="173" t="s">
        <v>458</v>
      </c>
      <c r="D174" s="173" t="s">
        <v>355</v>
      </c>
      <c r="E174" s="174" t="s">
        <v>459</v>
      </c>
      <c r="F174" s="175" t="s">
        <v>460</v>
      </c>
      <c r="G174" s="176" t="s">
        <v>134</v>
      </c>
      <c r="H174" s="177">
        <v>24</v>
      </c>
      <c r="I174" s="178"/>
      <c r="J174" s="178">
        <f t="shared" ref="J174:J182" si="30">ROUND(I174*H174,2)</f>
        <v>0</v>
      </c>
      <c r="K174" s="175" t="s">
        <v>340</v>
      </c>
      <c r="L174" s="179"/>
      <c r="M174" s="180"/>
      <c r="N174" s="181" t="s">
        <v>38</v>
      </c>
      <c r="O174" s="144">
        <v>0</v>
      </c>
      <c r="P174" s="144">
        <f t="shared" ref="P174:P182" si="31">O174*H174</f>
        <v>0</v>
      </c>
      <c r="Q174" s="144">
        <v>2.2000000000000001E-3</v>
      </c>
      <c r="R174" s="144">
        <f t="shared" ref="R174:R182" si="32">Q174*H174</f>
        <v>5.28E-2</v>
      </c>
      <c r="S174" s="144">
        <v>0</v>
      </c>
      <c r="T174" s="145">
        <f t="shared" ref="T174:T182" si="33"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6" t="s">
        <v>296</v>
      </c>
      <c r="AT174" s="146" t="s">
        <v>355</v>
      </c>
      <c r="AU174" s="146" t="s">
        <v>82</v>
      </c>
      <c r="AY174" s="2" t="s">
        <v>130</v>
      </c>
      <c r="BE174" s="147">
        <f t="shared" ref="BE174:BE182" si="34">IF(N174="základní",J174,0)</f>
        <v>0</v>
      </c>
      <c r="BF174" s="147">
        <f t="shared" ref="BF174:BF182" si="35">IF(N174="snížená",J174,0)</f>
        <v>0</v>
      </c>
      <c r="BG174" s="147">
        <f t="shared" ref="BG174:BG182" si="36">IF(N174="zákl. přenesená",J174,0)</f>
        <v>0</v>
      </c>
      <c r="BH174" s="147">
        <f t="shared" ref="BH174:BH182" si="37">IF(N174="sníž. přenesená",J174,0)</f>
        <v>0</v>
      </c>
      <c r="BI174" s="147">
        <f t="shared" ref="BI174:BI182" si="38">IF(N174="nulová",J174,0)</f>
        <v>0</v>
      </c>
      <c r="BJ174" s="2" t="s">
        <v>80</v>
      </c>
      <c r="BK174" s="147">
        <f t="shared" ref="BK174:BK182" si="39">ROUND(I174*H174,2)</f>
        <v>0</v>
      </c>
      <c r="BL174" s="2" t="s">
        <v>135</v>
      </c>
      <c r="BM174" s="146" t="s">
        <v>461</v>
      </c>
    </row>
    <row r="175" spans="1:65" s="17" customFormat="1" ht="16.5" customHeight="1" x14ac:dyDescent="0.15">
      <c r="A175" s="13"/>
      <c r="B175" s="135"/>
      <c r="C175" s="173" t="s">
        <v>462</v>
      </c>
      <c r="D175" s="173" t="s">
        <v>355</v>
      </c>
      <c r="E175" s="174" t="s">
        <v>463</v>
      </c>
      <c r="F175" s="175" t="s">
        <v>464</v>
      </c>
      <c r="G175" s="176" t="s">
        <v>134</v>
      </c>
      <c r="H175" s="177">
        <v>24</v>
      </c>
      <c r="I175" s="178"/>
      <c r="J175" s="178">
        <f t="shared" si="30"/>
        <v>0</v>
      </c>
      <c r="K175" s="175" t="s">
        <v>340</v>
      </c>
      <c r="L175" s="179"/>
      <c r="M175" s="180"/>
      <c r="N175" s="181" t="s">
        <v>38</v>
      </c>
      <c r="O175" s="144">
        <v>0</v>
      </c>
      <c r="P175" s="144">
        <f t="shared" si="31"/>
        <v>0</v>
      </c>
      <c r="Q175" s="144">
        <v>3.4000000000000002E-4</v>
      </c>
      <c r="R175" s="144">
        <f t="shared" si="32"/>
        <v>8.1600000000000006E-3</v>
      </c>
      <c r="S175" s="144">
        <v>0</v>
      </c>
      <c r="T175" s="145">
        <f t="shared" si="33"/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46" t="s">
        <v>296</v>
      </c>
      <c r="AT175" s="146" t="s">
        <v>355</v>
      </c>
      <c r="AU175" s="146" t="s">
        <v>82</v>
      </c>
      <c r="AY175" s="2" t="s">
        <v>130</v>
      </c>
      <c r="BE175" s="147">
        <f t="shared" si="34"/>
        <v>0</v>
      </c>
      <c r="BF175" s="147">
        <f t="shared" si="35"/>
        <v>0</v>
      </c>
      <c r="BG175" s="147">
        <f t="shared" si="36"/>
        <v>0</v>
      </c>
      <c r="BH175" s="147">
        <f t="shared" si="37"/>
        <v>0</v>
      </c>
      <c r="BI175" s="147">
        <f t="shared" si="38"/>
        <v>0</v>
      </c>
      <c r="BJ175" s="2" t="s">
        <v>80</v>
      </c>
      <c r="BK175" s="147">
        <f t="shared" si="39"/>
        <v>0</v>
      </c>
      <c r="BL175" s="2" t="s">
        <v>135</v>
      </c>
      <c r="BM175" s="146" t="s">
        <v>465</v>
      </c>
    </row>
    <row r="176" spans="1:65" s="17" customFormat="1" ht="21.75" customHeight="1" x14ac:dyDescent="0.15">
      <c r="A176" s="13"/>
      <c r="B176" s="135"/>
      <c r="C176" s="136" t="s">
        <v>466</v>
      </c>
      <c r="D176" s="136" t="s">
        <v>131</v>
      </c>
      <c r="E176" s="137" t="s">
        <v>467</v>
      </c>
      <c r="F176" s="138" t="s">
        <v>468</v>
      </c>
      <c r="G176" s="139" t="s">
        <v>469</v>
      </c>
      <c r="H176" s="140">
        <v>20</v>
      </c>
      <c r="I176" s="141"/>
      <c r="J176" s="141">
        <f t="shared" si="30"/>
        <v>0</v>
      </c>
      <c r="K176" s="138" t="s">
        <v>340</v>
      </c>
      <c r="L176" s="14"/>
      <c r="M176" s="142"/>
      <c r="N176" s="143" t="s">
        <v>38</v>
      </c>
      <c r="O176" s="144">
        <v>1.1000000000000001</v>
      </c>
      <c r="P176" s="144">
        <f t="shared" si="31"/>
        <v>22</v>
      </c>
      <c r="Q176" s="144">
        <v>1.197E-2</v>
      </c>
      <c r="R176" s="144">
        <f t="shared" si="32"/>
        <v>0.2394</v>
      </c>
      <c r="S176" s="144">
        <v>0</v>
      </c>
      <c r="T176" s="145">
        <f t="shared" si="33"/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46" t="s">
        <v>135</v>
      </c>
      <c r="AT176" s="146" t="s">
        <v>131</v>
      </c>
      <c r="AU176" s="146" t="s">
        <v>82</v>
      </c>
      <c r="AY176" s="2" t="s">
        <v>130</v>
      </c>
      <c r="BE176" s="147">
        <f t="shared" si="34"/>
        <v>0</v>
      </c>
      <c r="BF176" s="147">
        <f t="shared" si="35"/>
        <v>0</v>
      </c>
      <c r="BG176" s="147">
        <f t="shared" si="36"/>
        <v>0</v>
      </c>
      <c r="BH176" s="147">
        <f t="shared" si="37"/>
        <v>0</v>
      </c>
      <c r="BI176" s="147">
        <f t="shared" si="38"/>
        <v>0</v>
      </c>
      <c r="BJ176" s="2" t="s">
        <v>80</v>
      </c>
      <c r="BK176" s="147">
        <f t="shared" si="39"/>
        <v>0</v>
      </c>
      <c r="BL176" s="2" t="s">
        <v>135</v>
      </c>
      <c r="BM176" s="146" t="s">
        <v>470</v>
      </c>
    </row>
    <row r="177" spans="1:65" s="17" customFormat="1" ht="21.75" customHeight="1" x14ac:dyDescent="0.15">
      <c r="A177" s="13"/>
      <c r="B177" s="135"/>
      <c r="C177" s="136" t="s">
        <v>471</v>
      </c>
      <c r="D177" s="136" t="s">
        <v>131</v>
      </c>
      <c r="E177" s="137" t="s">
        <v>472</v>
      </c>
      <c r="F177" s="138" t="s">
        <v>473</v>
      </c>
      <c r="G177" s="139" t="s">
        <v>469</v>
      </c>
      <c r="H177" s="140">
        <v>4</v>
      </c>
      <c r="I177" s="141"/>
      <c r="J177" s="141">
        <f t="shared" si="30"/>
        <v>0</v>
      </c>
      <c r="K177" s="138" t="s">
        <v>340</v>
      </c>
      <c r="L177" s="14"/>
      <c r="M177" s="142"/>
      <c r="N177" s="143" t="s">
        <v>38</v>
      </c>
      <c r="O177" s="144">
        <v>1.1000000000000001</v>
      </c>
      <c r="P177" s="144">
        <f t="shared" si="31"/>
        <v>4.4000000000000004</v>
      </c>
      <c r="Q177" s="144">
        <v>1.6469999999999999E-2</v>
      </c>
      <c r="R177" s="144">
        <f t="shared" si="32"/>
        <v>6.5879999999999994E-2</v>
      </c>
      <c r="S177" s="144">
        <v>0</v>
      </c>
      <c r="T177" s="145">
        <f t="shared" si="33"/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6" t="s">
        <v>135</v>
      </c>
      <c r="AT177" s="146" t="s">
        <v>131</v>
      </c>
      <c r="AU177" s="146" t="s">
        <v>82</v>
      </c>
      <c r="AY177" s="2" t="s">
        <v>130</v>
      </c>
      <c r="BE177" s="147">
        <f t="shared" si="34"/>
        <v>0</v>
      </c>
      <c r="BF177" s="147">
        <f t="shared" si="35"/>
        <v>0</v>
      </c>
      <c r="BG177" s="147">
        <f t="shared" si="36"/>
        <v>0</v>
      </c>
      <c r="BH177" s="147">
        <f t="shared" si="37"/>
        <v>0</v>
      </c>
      <c r="BI177" s="147">
        <f t="shared" si="38"/>
        <v>0</v>
      </c>
      <c r="BJ177" s="2" t="s">
        <v>80</v>
      </c>
      <c r="BK177" s="147">
        <f t="shared" si="39"/>
        <v>0</v>
      </c>
      <c r="BL177" s="2" t="s">
        <v>135</v>
      </c>
      <c r="BM177" s="146" t="s">
        <v>474</v>
      </c>
    </row>
    <row r="178" spans="1:65" s="17" customFormat="1" ht="16.5" customHeight="1" x14ac:dyDescent="0.15">
      <c r="A178" s="13"/>
      <c r="B178" s="135"/>
      <c r="C178" s="136" t="s">
        <v>475</v>
      </c>
      <c r="D178" s="136" t="s">
        <v>131</v>
      </c>
      <c r="E178" s="137" t="s">
        <v>476</v>
      </c>
      <c r="F178" s="138" t="s">
        <v>477</v>
      </c>
      <c r="G178" s="139" t="s">
        <v>469</v>
      </c>
      <c r="H178" s="140">
        <v>4</v>
      </c>
      <c r="I178" s="141"/>
      <c r="J178" s="141">
        <f t="shared" si="30"/>
        <v>0</v>
      </c>
      <c r="K178" s="138" t="s">
        <v>340</v>
      </c>
      <c r="L178" s="14"/>
      <c r="M178" s="142"/>
      <c r="N178" s="143" t="s">
        <v>38</v>
      </c>
      <c r="O178" s="144">
        <v>2.54</v>
      </c>
      <c r="P178" s="144">
        <f t="shared" si="31"/>
        <v>10.16</v>
      </c>
      <c r="Q178" s="144">
        <v>1.452E-2</v>
      </c>
      <c r="R178" s="144">
        <f t="shared" si="32"/>
        <v>5.808E-2</v>
      </c>
      <c r="S178" s="144">
        <v>0</v>
      </c>
      <c r="T178" s="145">
        <f t="shared" si="33"/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46" t="s">
        <v>135</v>
      </c>
      <c r="AT178" s="146" t="s">
        <v>131</v>
      </c>
      <c r="AU178" s="146" t="s">
        <v>82</v>
      </c>
      <c r="AY178" s="2" t="s">
        <v>130</v>
      </c>
      <c r="BE178" s="147">
        <f t="shared" si="34"/>
        <v>0</v>
      </c>
      <c r="BF178" s="147">
        <f t="shared" si="35"/>
        <v>0</v>
      </c>
      <c r="BG178" s="147">
        <f t="shared" si="36"/>
        <v>0</v>
      </c>
      <c r="BH178" s="147">
        <f t="shared" si="37"/>
        <v>0</v>
      </c>
      <c r="BI178" s="147">
        <f t="shared" si="38"/>
        <v>0</v>
      </c>
      <c r="BJ178" s="2" t="s">
        <v>80</v>
      </c>
      <c r="BK178" s="147">
        <f t="shared" si="39"/>
        <v>0</v>
      </c>
      <c r="BL178" s="2" t="s">
        <v>135</v>
      </c>
      <c r="BM178" s="146" t="s">
        <v>478</v>
      </c>
    </row>
    <row r="179" spans="1:65" s="17" customFormat="1" ht="21.75" customHeight="1" x14ac:dyDescent="0.15">
      <c r="A179" s="13"/>
      <c r="B179" s="135"/>
      <c r="C179" s="136" t="s">
        <v>479</v>
      </c>
      <c r="D179" s="136" t="s">
        <v>131</v>
      </c>
      <c r="E179" s="137" t="s">
        <v>480</v>
      </c>
      <c r="F179" s="138" t="s">
        <v>481</v>
      </c>
      <c r="G179" s="139" t="s">
        <v>469</v>
      </c>
      <c r="H179" s="140">
        <v>32</v>
      </c>
      <c r="I179" s="141"/>
      <c r="J179" s="141">
        <f t="shared" si="30"/>
        <v>0</v>
      </c>
      <c r="K179" s="138" t="s">
        <v>340</v>
      </c>
      <c r="L179" s="14"/>
      <c r="M179" s="142"/>
      <c r="N179" s="143" t="s">
        <v>38</v>
      </c>
      <c r="O179" s="144">
        <v>0.22700000000000001</v>
      </c>
      <c r="P179" s="144">
        <f t="shared" si="31"/>
        <v>7.2640000000000002</v>
      </c>
      <c r="Q179" s="144">
        <v>2.4000000000000001E-4</v>
      </c>
      <c r="R179" s="144">
        <f t="shared" si="32"/>
        <v>7.6800000000000002E-3</v>
      </c>
      <c r="S179" s="144">
        <v>0</v>
      </c>
      <c r="T179" s="145">
        <f t="shared" si="33"/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46" t="s">
        <v>135</v>
      </c>
      <c r="AT179" s="146" t="s">
        <v>131</v>
      </c>
      <c r="AU179" s="146" t="s">
        <v>82</v>
      </c>
      <c r="AY179" s="2" t="s">
        <v>130</v>
      </c>
      <c r="BE179" s="147">
        <f t="shared" si="34"/>
        <v>0</v>
      </c>
      <c r="BF179" s="147">
        <f t="shared" si="35"/>
        <v>0</v>
      </c>
      <c r="BG179" s="147">
        <f t="shared" si="36"/>
        <v>0</v>
      </c>
      <c r="BH179" s="147">
        <f t="shared" si="37"/>
        <v>0</v>
      </c>
      <c r="BI179" s="147">
        <f t="shared" si="38"/>
        <v>0</v>
      </c>
      <c r="BJ179" s="2" t="s">
        <v>80</v>
      </c>
      <c r="BK179" s="147">
        <f t="shared" si="39"/>
        <v>0</v>
      </c>
      <c r="BL179" s="2" t="s">
        <v>135</v>
      </c>
      <c r="BM179" s="146" t="s">
        <v>482</v>
      </c>
    </row>
    <row r="180" spans="1:65" s="17" customFormat="1" ht="21.75" customHeight="1" x14ac:dyDescent="0.15">
      <c r="A180" s="13"/>
      <c r="B180" s="135"/>
      <c r="C180" s="173" t="s">
        <v>483</v>
      </c>
      <c r="D180" s="173" t="s">
        <v>355</v>
      </c>
      <c r="E180" s="174" t="s">
        <v>484</v>
      </c>
      <c r="F180" s="175" t="s">
        <v>485</v>
      </c>
      <c r="G180" s="176" t="s">
        <v>202</v>
      </c>
      <c r="H180" s="177">
        <v>32</v>
      </c>
      <c r="I180" s="178"/>
      <c r="J180" s="178">
        <f t="shared" si="30"/>
        <v>0</v>
      </c>
      <c r="K180" s="175" t="s">
        <v>340</v>
      </c>
      <c r="L180" s="179"/>
      <c r="M180" s="180"/>
      <c r="N180" s="181" t="s">
        <v>38</v>
      </c>
      <c r="O180" s="144">
        <v>0</v>
      </c>
      <c r="P180" s="144">
        <f t="shared" si="31"/>
        <v>0</v>
      </c>
      <c r="Q180" s="144">
        <v>1.8000000000000001E-4</v>
      </c>
      <c r="R180" s="144">
        <f t="shared" si="32"/>
        <v>5.7600000000000004E-3</v>
      </c>
      <c r="S180" s="144">
        <v>0</v>
      </c>
      <c r="T180" s="145">
        <f t="shared" si="33"/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6" t="s">
        <v>296</v>
      </c>
      <c r="AT180" s="146" t="s">
        <v>355</v>
      </c>
      <c r="AU180" s="146" t="s">
        <v>82</v>
      </c>
      <c r="AY180" s="2" t="s">
        <v>130</v>
      </c>
      <c r="BE180" s="147">
        <f t="shared" si="34"/>
        <v>0</v>
      </c>
      <c r="BF180" s="147">
        <f t="shared" si="35"/>
        <v>0</v>
      </c>
      <c r="BG180" s="147">
        <f t="shared" si="36"/>
        <v>0</v>
      </c>
      <c r="BH180" s="147">
        <f t="shared" si="37"/>
        <v>0</v>
      </c>
      <c r="BI180" s="147">
        <f t="shared" si="38"/>
        <v>0</v>
      </c>
      <c r="BJ180" s="2" t="s">
        <v>80</v>
      </c>
      <c r="BK180" s="147">
        <f t="shared" si="39"/>
        <v>0</v>
      </c>
      <c r="BL180" s="2" t="s">
        <v>135</v>
      </c>
      <c r="BM180" s="146" t="s">
        <v>486</v>
      </c>
    </row>
    <row r="181" spans="1:65" s="17" customFormat="1" ht="16.5" customHeight="1" x14ac:dyDescent="0.15">
      <c r="A181" s="13"/>
      <c r="B181" s="135"/>
      <c r="C181" s="136" t="s">
        <v>487</v>
      </c>
      <c r="D181" s="136" t="s">
        <v>131</v>
      </c>
      <c r="E181" s="137" t="s">
        <v>488</v>
      </c>
      <c r="F181" s="138" t="s">
        <v>489</v>
      </c>
      <c r="G181" s="139" t="s">
        <v>469</v>
      </c>
      <c r="H181" s="140">
        <v>24</v>
      </c>
      <c r="I181" s="141"/>
      <c r="J181" s="141">
        <f t="shared" si="30"/>
        <v>0</v>
      </c>
      <c r="K181" s="138" t="s">
        <v>340</v>
      </c>
      <c r="L181" s="14"/>
      <c r="M181" s="142"/>
      <c r="N181" s="143" t="s">
        <v>38</v>
      </c>
      <c r="O181" s="144">
        <v>0.124</v>
      </c>
      <c r="P181" s="144">
        <f t="shared" si="31"/>
        <v>2.976</v>
      </c>
      <c r="Q181" s="144">
        <v>0</v>
      </c>
      <c r="R181" s="144">
        <f t="shared" si="32"/>
        <v>0</v>
      </c>
      <c r="S181" s="144">
        <v>0</v>
      </c>
      <c r="T181" s="145">
        <f t="shared" si="33"/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46" t="s">
        <v>135</v>
      </c>
      <c r="AT181" s="146" t="s">
        <v>131</v>
      </c>
      <c r="AU181" s="146" t="s">
        <v>82</v>
      </c>
      <c r="AY181" s="2" t="s">
        <v>130</v>
      </c>
      <c r="BE181" s="147">
        <f t="shared" si="34"/>
        <v>0</v>
      </c>
      <c r="BF181" s="147">
        <f t="shared" si="35"/>
        <v>0</v>
      </c>
      <c r="BG181" s="147">
        <f t="shared" si="36"/>
        <v>0</v>
      </c>
      <c r="BH181" s="147">
        <f t="shared" si="37"/>
        <v>0</v>
      </c>
      <c r="BI181" s="147">
        <f t="shared" si="38"/>
        <v>0</v>
      </c>
      <c r="BJ181" s="2" t="s">
        <v>80</v>
      </c>
      <c r="BK181" s="147">
        <f t="shared" si="39"/>
        <v>0</v>
      </c>
      <c r="BL181" s="2" t="s">
        <v>135</v>
      </c>
      <c r="BM181" s="146" t="s">
        <v>490</v>
      </c>
    </row>
    <row r="182" spans="1:65" s="17" customFormat="1" ht="21.75" customHeight="1" x14ac:dyDescent="0.15">
      <c r="A182" s="13"/>
      <c r="B182" s="135"/>
      <c r="C182" s="173" t="s">
        <v>491</v>
      </c>
      <c r="D182" s="173" t="s">
        <v>355</v>
      </c>
      <c r="E182" s="174" t="s">
        <v>492</v>
      </c>
      <c r="F182" s="175" t="s">
        <v>493</v>
      </c>
      <c r="G182" s="176" t="s">
        <v>134</v>
      </c>
      <c r="H182" s="177">
        <v>24</v>
      </c>
      <c r="I182" s="178"/>
      <c r="J182" s="178">
        <f t="shared" si="30"/>
        <v>0</v>
      </c>
      <c r="K182" s="175"/>
      <c r="L182" s="179"/>
      <c r="M182" s="180"/>
      <c r="N182" s="181" t="s">
        <v>38</v>
      </c>
      <c r="O182" s="144">
        <v>0</v>
      </c>
      <c r="P182" s="144">
        <f t="shared" si="31"/>
        <v>0</v>
      </c>
      <c r="Q182" s="144">
        <v>1E-3</v>
      </c>
      <c r="R182" s="144">
        <f t="shared" si="32"/>
        <v>2.4E-2</v>
      </c>
      <c r="S182" s="144">
        <v>0</v>
      </c>
      <c r="T182" s="145">
        <f t="shared" si="33"/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6" t="s">
        <v>296</v>
      </c>
      <c r="AT182" s="146" t="s">
        <v>355</v>
      </c>
      <c r="AU182" s="146" t="s">
        <v>82</v>
      </c>
      <c r="AY182" s="2" t="s">
        <v>130</v>
      </c>
      <c r="BE182" s="147">
        <f t="shared" si="34"/>
        <v>0</v>
      </c>
      <c r="BF182" s="147">
        <f t="shared" si="35"/>
        <v>0</v>
      </c>
      <c r="BG182" s="147">
        <f t="shared" si="36"/>
        <v>0</v>
      </c>
      <c r="BH182" s="147">
        <f t="shared" si="37"/>
        <v>0</v>
      </c>
      <c r="BI182" s="147">
        <f t="shared" si="38"/>
        <v>0</v>
      </c>
      <c r="BJ182" s="2" t="s">
        <v>80</v>
      </c>
      <c r="BK182" s="147">
        <f t="shared" si="39"/>
        <v>0</v>
      </c>
      <c r="BL182" s="2" t="s">
        <v>135</v>
      </c>
      <c r="BM182" s="146" t="s">
        <v>494</v>
      </c>
    </row>
    <row r="183" spans="1:65" s="17" customFormat="1" ht="18" x14ac:dyDescent="0.15">
      <c r="A183" s="13"/>
      <c r="B183" s="14"/>
      <c r="C183" s="13"/>
      <c r="D183" s="148" t="s">
        <v>137</v>
      </c>
      <c r="E183" s="13"/>
      <c r="F183" s="149" t="s">
        <v>495</v>
      </c>
      <c r="G183" s="13"/>
      <c r="H183" s="13"/>
      <c r="I183" s="13"/>
      <c r="J183" s="13"/>
      <c r="K183" s="13"/>
      <c r="L183" s="14"/>
      <c r="M183" s="150"/>
      <c r="N183" s="151"/>
      <c r="O183" s="41"/>
      <c r="P183" s="41"/>
      <c r="Q183" s="41"/>
      <c r="R183" s="41"/>
      <c r="S183" s="41"/>
      <c r="T183" s="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" t="s">
        <v>137</v>
      </c>
      <c r="AU183" s="2" t="s">
        <v>82</v>
      </c>
    </row>
    <row r="184" spans="1:65" s="17" customFormat="1" ht="16.5" customHeight="1" x14ac:dyDescent="0.15">
      <c r="A184" s="13"/>
      <c r="B184" s="135"/>
      <c r="C184" s="136" t="s">
        <v>496</v>
      </c>
      <c r="D184" s="136" t="s">
        <v>131</v>
      </c>
      <c r="E184" s="137" t="s">
        <v>497</v>
      </c>
      <c r="F184" s="138" t="s">
        <v>498</v>
      </c>
      <c r="G184" s="139" t="s">
        <v>469</v>
      </c>
      <c r="H184" s="140">
        <v>4</v>
      </c>
      <c r="I184" s="141"/>
      <c r="J184" s="141">
        <f>ROUND(I184*H184,2)</f>
        <v>0</v>
      </c>
      <c r="K184" s="138" t="s">
        <v>340</v>
      </c>
      <c r="L184" s="14"/>
      <c r="M184" s="142"/>
      <c r="N184" s="143" t="s">
        <v>38</v>
      </c>
      <c r="O184" s="144">
        <v>0.2</v>
      </c>
      <c r="P184" s="144">
        <f>O184*H184</f>
        <v>0.8</v>
      </c>
      <c r="Q184" s="144">
        <v>1.8400000000000001E-3</v>
      </c>
      <c r="R184" s="144">
        <f>Q184*H184</f>
        <v>7.3600000000000002E-3</v>
      </c>
      <c r="S184" s="144">
        <v>0</v>
      </c>
      <c r="T184" s="145">
        <f>S184*H184</f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46" t="s">
        <v>135</v>
      </c>
      <c r="AT184" s="146" t="s">
        <v>131</v>
      </c>
      <c r="AU184" s="146" t="s">
        <v>82</v>
      </c>
      <c r="AY184" s="2" t="s">
        <v>130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2" t="s">
        <v>80</v>
      </c>
      <c r="BK184" s="147">
        <f>ROUND(I184*H184,2)</f>
        <v>0</v>
      </c>
      <c r="BL184" s="2" t="s">
        <v>135</v>
      </c>
      <c r="BM184" s="146" t="s">
        <v>499</v>
      </c>
    </row>
    <row r="185" spans="1:65" s="17" customFormat="1" ht="21.75" customHeight="1" x14ac:dyDescent="0.15">
      <c r="A185" s="13"/>
      <c r="B185" s="135"/>
      <c r="C185" s="136" t="s">
        <v>500</v>
      </c>
      <c r="D185" s="136" t="s">
        <v>131</v>
      </c>
      <c r="E185" s="137" t="s">
        <v>501</v>
      </c>
      <c r="F185" s="138" t="s">
        <v>502</v>
      </c>
      <c r="G185" s="139" t="s">
        <v>134</v>
      </c>
      <c r="H185" s="140">
        <v>4</v>
      </c>
      <c r="I185" s="141"/>
      <c r="J185" s="141">
        <f>ROUND(I185*H185,2)</f>
        <v>0</v>
      </c>
      <c r="K185" s="138"/>
      <c r="L185" s="14"/>
      <c r="M185" s="142"/>
      <c r="N185" s="143" t="s">
        <v>38</v>
      </c>
      <c r="O185" s="144">
        <v>0.41</v>
      </c>
      <c r="P185" s="144">
        <f>O185*H185</f>
        <v>1.64</v>
      </c>
      <c r="Q185" s="144">
        <v>1.6000000000000001E-4</v>
      </c>
      <c r="R185" s="144">
        <f>Q185*H185</f>
        <v>6.4000000000000005E-4</v>
      </c>
      <c r="S185" s="144">
        <v>0</v>
      </c>
      <c r="T185" s="145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46" t="s">
        <v>135</v>
      </c>
      <c r="AT185" s="146" t="s">
        <v>131</v>
      </c>
      <c r="AU185" s="146" t="s">
        <v>82</v>
      </c>
      <c r="AY185" s="2" t="s">
        <v>130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2" t="s">
        <v>80</v>
      </c>
      <c r="BK185" s="147">
        <f>ROUND(I185*H185,2)</f>
        <v>0</v>
      </c>
      <c r="BL185" s="2" t="s">
        <v>135</v>
      </c>
      <c r="BM185" s="146" t="s">
        <v>503</v>
      </c>
    </row>
    <row r="186" spans="1:65" s="17" customFormat="1" ht="90" x14ac:dyDescent="0.15">
      <c r="A186" s="13"/>
      <c r="B186" s="14"/>
      <c r="C186" s="13"/>
      <c r="D186" s="148" t="s">
        <v>137</v>
      </c>
      <c r="E186" s="13"/>
      <c r="F186" s="149" t="s">
        <v>504</v>
      </c>
      <c r="G186" s="13"/>
      <c r="H186" s="13"/>
      <c r="I186" s="13"/>
      <c r="J186" s="13"/>
      <c r="K186" s="13"/>
      <c r="L186" s="14"/>
      <c r="M186" s="150"/>
      <c r="N186" s="151"/>
      <c r="O186" s="41"/>
      <c r="P186" s="41"/>
      <c r="Q186" s="41"/>
      <c r="R186" s="41"/>
      <c r="S186" s="41"/>
      <c r="T186" s="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" t="s">
        <v>137</v>
      </c>
      <c r="AU186" s="2" t="s">
        <v>82</v>
      </c>
    </row>
    <row r="187" spans="1:65" s="17" customFormat="1" ht="21.75" customHeight="1" x14ac:dyDescent="0.15">
      <c r="A187" s="13"/>
      <c r="B187" s="135"/>
      <c r="C187" s="136" t="s">
        <v>505</v>
      </c>
      <c r="D187" s="136" t="s">
        <v>131</v>
      </c>
      <c r="E187" s="137" t="s">
        <v>506</v>
      </c>
      <c r="F187" s="138" t="s">
        <v>507</v>
      </c>
      <c r="G187" s="139" t="s">
        <v>134</v>
      </c>
      <c r="H187" s="140">
        <v>4</v>
      </c>
      <c r="I187" s="141"/>
      <c r="J187" s="141">
        <f t="shared" ref="J187:J193" si="40">ROUND(I187*H187,2)</f>
        <v>0</v>
      </c>
      <c r="K187" s="138" t="s">
        <v>340</v>
      </c>
      <c r="L187" s="14"/>
      <c r="M187" s="142"/>
      <c r="N187" s="143" t="s">
        <v>38</v>
      </c>
      <c r="O187" s="144">
        <v>0.65500000000000003</v>
      </c>
      <c r="P187" s="144">
        <f t="shared" ref="P187:P193" si="41">O187*H187</f>
        <v>2.62</v>
      </c>
      <c r="Q187" s="144">
        <v>1.2999999999999999E-4</v>
      </c>
      <c r="R187" s="144">
        <f t="shared" ref="R187:R193" si="42">Q187*H187</f>
        <v>5.1999999999999995E-4</v>
      </c>
      <c r="S187" s="144">
        <v>0</v>
      </c>
      <c r="T187" s="145">
        <f t="shared" ref="T187:T193" si="43"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46" t="s">
        <v>135</v>
      </c>
      <c r="AT187" s="146" t="s">
        <v>131</v>
      </c>
      <c r="AU187" s="146" t="s">
        <v>82</v>
      </c>
      <c r="AY187" s="2" t="s">
        <v>130</v>
      </c>
      <c r="BE187" s="147">
        <f t="shared" ref="BE187:BE193" si="44">IF(N187="základní",J187,0)</f>
        <v>0</v>
      </c>
      <c r="BF187" s="147">
        <f t="shared" ref="BF187:BF193" si="45">IF(N187="snížená",J187,0)</f>
        <v>0</v>
      </c>
      <c r="BG187" s="147">
        <f t="shared" ref="BG187:BG193" si="46">IF(N187="zákl. přenesená",J187,0)</f>
        <v>0</v>
      </c>
      <c r="BH187" s="147">
        <f t="shared" ref="BH187:BH193" si="47">IF(N187="sníž. přenesená",J187,0)</f>
        <v>0</v>
      </c>
      <c r="BI187" s="147">
        <f t="shared" ref="BI187:BI193" si="48">IF(N187="nulová",J187,0)</f>
        <v>0</v>
      </c>
      <c r="BJ187" s="2" t="s">
        <v>80</v>
      </c>
      <c r="BK187" s="147">
        <f t="shared" ref="BK187:BK193" si="49">ROUND(I187*H187,2)</f>
        <v>0</v>
      </c>
      <c r="BL187" s="2" t="s">
        <v>135</v>
      </c>
      <c r="BM187" s="146" t="s">
        <v>508</v>
      </c>
    </row>
    <row r="188" spans="1:65" s="17" customFormat="1" ht="16.5" customHeight="1" x14ac:dyDescent="0.15">
      <c r="A188" s="13"/>
      <c r="B188" s="135"/>
      <c r="C188" s="173" t="s">
        <v>509</v>
      </c>
      <c r="D188" s="173" t="s">
        <v>355</v>
      </c>
      <c r="E188" s="174" t="s">
        <v>510</v>
      </c>
      <c r="F188" s="175" t="s">
        <v>511</v>
      </c>
      <c r="G188" s="176" t="s">
        <v>134</v>
      </c>
      <c r="H188" s="177">
        <v>4</v>
      </c>
      <c r="I188" s="178"/>
      <c r="J188" s="178">
        <f t="shared" si="40"/>
        <v>0</v>
      </c>
      <c r="K188" s="175" t="s">
        <v>340</v>
      </c>
      <c r="L188" s="179"/>
      <c r="M188" s="180"/>
      <c r="N188" s="181" t="s">
        <v>38</v>
      </c>
      <c r="O188" s="144">
        <v>0</v>
      </c>
      <c r="P188" s="144">
        <f t="shared" si="41"/>
        <v>0</v>
      </c>
      <c r="Q188" s="144">
        <v>2.5000000000000001E-3</v>
      </c>
      <c r="R188" s="144">
        <f t="shared" si="42"/>
        <v>0.01</v>
      </c>
      <c r="S188" s="144">
        <v>0</v>
      </c>
      <c r="T188" s="145">
        <f t="shared" si="43"/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146" t="s">
        <v>296</v>
      </c>
      <c r="AT188" s="146" t="s">
        <v>355</v>
      </c>
      <c r="AU188" s="146" t="s">
        <v>82</v>
      </c>
      <c r="AY188" s="2" t="s">
        <v>130</v>
      </c>
      <c r="BE188" s="147">
        <f t="shared" si="44"/>
        <v>0</v>
      </c>
      <c r="BF188" s="147">
        <f t="shared" si="45"/>
        <v>0</v>
      </c>
      <c r="BG188" s="147">
        <f t="shared" si="46"/>
        <v>0</v>
      </c>
      <c r="BH188" s="147">
        <f t="shared" si="47"/>
        <v>0</v>
      </c>
      <c r="BI188" s="147">
        <f t="shared" si="48"/>
        <v>0</v>
      </c>
      <c r="BJ188" s="2" t="s">
        <v>80</v>
      </c>
      <c r="BK188" s="147">
        <f t="shared" si="49"/>
        <v>0</v>
      </c>
      <c r="BL188" s="2" t="s">
        <v>135</v>
      </c>
      <c r="BM188" s="146" t="s">
        <v>512</v>
      </c>
    </row>
    <row r="189" spans="1:65" s="17" customFormat="1" ht="16.5" customHeight="1" x14ac:dyDescent="0.15">
      <c r="A189" s="13"/>
      <c r="B189" s="135"/>
      <c r="C189" s="173" t="s">
        <v>513</v>
      </c>
      <c r="D189" s="173" t="s">
        <v>355</v>
      </c>
      <c r="E189" s="174" t="s">
        <v>514</v>
      </c>
      <c r="F189" s="175" t="s">
        <v>515</v>
      </c>
      <c r="G189" s="176" t="s">
        <v>516</v>
      </c>
      <c r="H189" s="177">
        <v>4</v>
      </c>
      <c r="I189" s="178"/>
      <c r="J189" s="178">
        <f t="shared" si="40"/>
        <v>0</v>
      </c>
      <c r="K189" s="175" t="s">
        <v>340</v>
      </c>
      <c r="L189" s="179"/>
      <c r="M189" s="180"/>
      <c r="N189" s="181" t="s">
        <v>38</v>
      </c>
      <c r="O189" s="144">
        <v>0</v>
      </c>
      <c r="P189" s="144">
        <f t="shared" si="41"/>
        <v>0</v>
      </c>
      <c r="Q189" s="144">
        <v>2.0999999999999999E-3</v>
      </c>
      <c r="R189" s="144">
        <f t="shared" si="42"/>
        <v>8.3999999999999995E-3</v>
      </c>
      <c r="S189" s="144">
        <v>0</v>
      </c>
      <c r="T189" s="145">
        <f t="shared" si="43"/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46" t="s">
        <v>296</v>
      </c>
      <c r="AT189" s="146" t="s">
        <v>355</v>
      </c>
      <c r="AU189" s="146" t="s">
        <v>82</v>
      </c>
      <c r="AY189" s="2" t="s">
        <v>130</v>
      </c>
      <c r="BE189" s="147">
        <f t="shared" si="44"/>
        <v>0</v>
      </c>
      <c r="BF189" s="147">
        <f t="shared" si="45"/>
        <v>0</v>
      </c>
      <c r="BG189" s="147">
        <f t="shared" si="46"/>
        <v>0</v>
      </c>
      <c r="BH189" s="147">
        <f t="shared" si="47"/>
        <v>0</v>
      </c>
      <c r="BI189" s="147">
        <f t="shared" si="48"/>
        <v>0</v>
      </c>
      <c r="BJ189" s="2" t="s">
        <v>80</v>
      </c>
      <c r="BK189" s="147">
        <f t="shared" si="49"/>
        <v>0</v>
      </c>
      <c r="BL189" s="2" t="s">
        <v>135</v>
      </c>
      <c r="BM189" s="146" t="s">
        <v>517</v>
      </c>
    </row>
    <row r="190" spans="1:65" s="17" customFormat="1" ht="16.5" customHeight="1" x14ac:dyDescent="0.15">
      <c r="A190" s="13"/>
      <c r="B190" s="135"/>
      <c r="C190" s="136" t="s">
        <v>518</v>
      </c>
      <c r="D190" s="136" t="s">
        <v>131</v>
      </c>
      <c r="E190" s="137" t="s">
        <v>519</v>
      </c>
      <c r="F190" s="138" t="s">
        <v>520</v>
      </c>
      <c r="G190" s="139" t="s">
        <v>134</v>
      </c>
      <c r="H190" s="140">
        <v>24</v>
      </c>
      <c r="I190" s="141"/>
      <c r="J190" s="141">
        <f t="shared" si="40"/>
        <v>0</v>
      </c>
      <c r="K190" s="138" t="s">
        <v>340</v>
      </c>
      <c r="L190" s="14"/>
      <c r="M190" s="142"/>
      <c r="N190" s="143" t="s">
        <v>38</v>
      </c>
      <c r="O190" s="144">
        <v>0.113</v>
      </c>
      <c r="P190" s="144">
        <f t="shared" si="41"/>
        <v>2.7120000000000002</v>
      </c>
      <c r="Q190" s="144">
        <v>2.4000000000000001E-4</v>
      </c>
      <c r="R190" s="144">
        <f t="shared" si="42"/>
        <v>5.7600000000000004E-3</v>
      </c>
      <c r="S190" s="144">
        <v>0</v>
      </c>
      <c r="T190" s="145">
        <f t="shared" si="43"/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46" t="s">
        <v>135</v>
      </c>
      <c r="AT190" s="146" t="s">
        <v>131</v>
      </c>
      <c r="AU190" s="146" t="s">
        <v>82</v>
      </c>
      <c r="AY190" s="2" t="s">
        <v>130</v>
      </c>
      <c r="BE190" s="147">
        <f t="shared" si="44"/>
        <v>0</v>
      </c>
      <c r="BF190" s="147">
        <f t="shared" si="45"/>
        <v>0</v>
      </c>
      <c r="BG190" s="147">
        <f t="shared" si="46"/>
        <v>0</v>
      </c>
      <c r="BH190" s="147">
        <f t="shared" si="47"/>
        <v>0</v>
      </c>
      <c r="BI190" s="147">
        <f t="shared" si="48"/>
        <v>0</v>
      </c>
      <c r="BJ190" s="2" t="s">
        <v>80</v>
      </c>
      <c r="BK190" s="147">
        <f t="shared" si="49"/>
        <v>0</v>
      </c>
      <c r="BL190" s="2" t="s">
        <v>135</v>
      </c>
      <c r="BM190" s="146" t="s">
        <v>521</v>
      </c>
    </row>
    <row r="191" spans="1:65" s="17" customFormat="1" ht="21.75" customHeight="1" x14ac:dyDescent="0.15">
      <c r="A191" s="13"/>
      <c r="B191" s="135"/>
      <c r="C191" s="136" t="s">
        <v>522</v>
      </c>
      <c r="D191" s="136" t="s">
        <v>131</v>
      </c>
      <c r="E191" s="137" t="s">
        <v>523</v>
      </c>
      <c r="F191" s="138" t="s">
        <v>524</v>
      </c>
      <c r="G191" s="139" t="s">
        <v>134</v>
      </c>
      <c r="H191" s="140">
        <v>4</v>
      </c>
      <c r="I191" s="141"/>
      <c r="J191" s="141">
        <f t="shared" si="40"/>
        <v>0</v>
      </c>
      <c r="K191" s="138" t="s">
        <v>340</v>
      </c>
      <c r="L191" s="14"/>
      <c r="M191" s="142"/>
      <c r="N191" s="143" t="s">
        <v>38</v>
      </c>
      <c r="O191" s="144">
        <v>0.33900000000000002</v>
      </c>
      <c r="P191" s="144">
        <f t="shared" si="41"/>
        <v>1.3560000000000001</v>
      </c>
      <c r="Q191" s="144">
        <v>7.3999999999999999E-4</v>
      </c>
      <c r="R191" s="144">
        <f t="shared" si="42"/>
        <v>2.96E-3</v>
      </c>
      <c r="S191" s="144">
        <v>0</v>
      </c>
      <c r="T191" s="145">
        <f t="shared" si="43"/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46" t="s">
        <v>135</v>
      </c>
      <c r="AT191" s="146" t="s">
        <v>131</v>
      </c>
      <c r="AU191" s="146" t="s">
        <v>82</v>
      </c>
      <c r="AY191" s="2" t="s">
        <v>130</v>
      </c>
      <c r="BE191" s="147">
        <f t="shared" si="44"/>
        <v>0</v>
      </c>
      <c r="BF191" s="147">
        <f t="shared" si="45"/>
        <v>0</v>
      </c>
      <c r="BG191" s="147">
        <f t="shared" si="46"/>
        <v>0</v>
      </c>
      <c r="BH191" s="147">
        <f t="shared" si="47"/>
        <v>0</v>
      </c>
      <c r="BI191" s="147">
        <f t="shared" si="48"/>
        <v>0</v>
      </c>
      <c r="BJ191" s="2" t="s">
        <v>80</v>
      </c>
      <c r="BK191" s="147">
        <f t="shared" si="49"/>
        <v>0</v>
      </c>
      <c r="BL191" s="2" t="s">
        <v>135</v>
      </c>
      <c r="BM191" s="146" t="s">
        <v>525</v>
      </c>
    </row>
    <row r="192" spans="1:65" s="17" customFormat="1" ht="21.75" customHeight="1" x14ac:dyDescent="0.15">
      <c r="A192" s="13"/>
      <c r="B192" s="135"/>
      <c r="C192" s="136" t="s">
        <v>526</v>
      </c>
      <c r="D192" s="136" t="s">
        <v>131</v>
      </c>
      <c r="E192" s="137" t="s">
        <v>527</v>
      </c>
      <c r="F192" s="138" t="s">
        <v>528</v>
      </c>
      <c r="G192" s="139" t="s">
        <v>384</v>
      </c>
      <c r="H192" s="140">
        <v>0.90500000000000003</v>
      </c>
      <c r="I192" s="141"/>
      <c r="J192" s="141">
        <f t="shared" si="40"/>
        <v>0</v>
      </c>
      <c r="K192" s="138" t="s">
        <v>340</v>
      </c>
      <c r="L192" s="14"/>
      <c r="M192" s="142"/>
      <c r="N192" s="143" t="s">
        <v>38</v>
      </c>
      <c r="O192" s="144">
        <v>1.5169999999999999</v>
      </c>
      <c r="P192" s="144">
        <f t="shared" si="41"/>
        <v>1.3728849999999999</v>
      </c>
      <c r="Q192" s="144">
        <v>0</v>
      </c>
      <c r="R192" s="144">
        <f t="shared" si="42"/>
        <v>0</v>
      </c>
      <c r="S192" s="144">
        <v>0</v>
      </c>
      <c r="T192" s="145">
        <f t="shared" si="43"/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46" t="s">
        <v>135</v>
      </c>
      <c r="AT192" s="146" t="s">
        <v>131</v>
      </c>
      <c r="AU192" s="146" t="s">
        <v>82</v>
      </c>
      <c r="AY192" s="2" t="s">
        <v>130</v>
      </c>
      <c r="BE192" s="147">
        <f t="shared" si="44"/>
        <v>0</v>
      </c>
      <c r="BF192" s="147">
        <f t="shared" si="45"/>
        <v>0</v>
      </c>
      <c r="BG192" s="147">
        <f t="shared" si="46"/>
        <v>0</v>
      </c>
      <c r="BH192" s="147">
        <f t="shared" si="47"/>
        <v>0</v>
      </c>
      <c r="BI192" s="147">
        <f t="shared" si="48"/>
        <v>0</v>
      </c>
      <c r="BJ192" s="2" t="s">
        <v>80</v>
      </c>
      <c r="BK192" s="147">
        <f t="shared" si="49"/>
        <v>0</v>
      </c>
      <c r="BL192" s="2" t="s">
        <v>135</v>
      </c>
      <c r="BM192" s="146" t="s">
        <v>529</v>
      </c>
    </row>
    <row r="193" spans="1:65" s="17" customFormat="1" ht="21.75" customHeight="1" x14ac:dyDescent="0.15">
      <c r="A193" s="13"/>
      <c r="B193" s="135"/>
      <c r="C193" s="136" t="s">
        <v>530</v>
      </c>
      <c r="D193" s="136" t="s">
        <v>131</v>
      </c>
      <c r="E193" s="137" t="s">
        <v>531</v>
      </c>
      <c r="F193" s="138" t="s">
        <v>532</v>
      </c>
      <c r="G193" s="139" t="s">
        <v>384</v>
      </c>
      <c r="H193" s="140">
        <v>0.90500000000000003</v>
      </c>
      <c r="I193" s="141"/>
      <c r="J193" s="141">
        <f t="shared" si="40"/>
        <v>0</v>
      </c>
      <c r="K193" s="138" t="s">
        <v>340</v>
      </c>
      <c r="L193" s="14"/>
      <c r="M193" s="142"/>
      <c r="N193" s="143" t="s">
        <v>38</v>
      </c>
      <c r="O193" s="144">
        <v>1.25</v>
      </c>
      <c r="P193" s="144">
        <f t="shared" si="41"/>
        <v>1.1312500000000001</v>
      </c>
      <c r="Q193" s="144">
        <v>0</v>
      </c>
      <c r="R193" s="144">
        <f t="shared" si="42"/>
        <v>0</v>
      </c>
      <c r="S193" s="144">
        <v>0</v>
      </c>
      <c r="T193" s="145">
        <f t="shared" si="43"/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46" t="s">
        <v>135</v>
      </c>
      <c r="AT193" s="146" t="s">
        <v>131</v>
      </c>
      <c r="AU193" s="146" t="s">
        <v>82</v>
      </c>
      <c r="AY193" s="2" t="s">
        <v>130</v>
      </c>
      <c r="BE193" s="147">
        <f t="shared" si="44"/>
        <v>0</v>
      </c>
      <c r="BF193" s="147">
        <f t="shared" si="45"/>
        <v>0</v>
      </c>
      <c r="BG193" s="147">
        <f t="shared" si="46"/>
        <v>0</v>
      </c>
      <c r="BH193" s="147">
        <f t="shared" si="47"/>
        <v>0</v>
      </c>
      <c r="BI193" s="147">
        <f t="shared" si="48"/>
        <v>0</v>
      </c>
      <c r="BJ193" s="2" t="s">
        <v>80</v>
      </c>
      <c r="BK193" s="147">
        <f t="shared" si="49"/>
        <v>0</v>
      </c>
      <c r="BL193" s="2" t="s">
        <v>135</v>
      </c>
      <c r="BM193" s="146" t="s">
        <v>533</v>
      </c>
    </row>
    <row r="194" spans="1:65" s="124" customFormat="1" ht="22.9" customHeight="1" x14ac:dyDescent="0.2">
      <c r="B194" s="125"/>
      <c r="D194" s="126" t="s">
        <v>72</v>
      </c>
      <c r="E194" s="171" t="s">
        <v>534</v>
      </c>
      <c r="F194" s="171" t="s">
        <v>535</v>
      </c>
      <c r="J194" s="172">
        <f>BK194</f>
        <v>0</v>
      </c>
      <c r="L194" s="125"/>
      <c r="M194" s="129"/>
      <c r="N194" s="130"/>
      <c r="O194" s="130"/>
      <c r="P194" s="131">
        <f>SUM(P195:P197)</f>
        <v>61.1068</v>
      </c>
      <c r="Q194" s="130"/>
      <c r="R194" s="131">
        <f>SUM(R195:R197)</f>
        <v>0.39960000000000007</v>
      </c>
      <c r="S194" s="130"/>
      <c r="T194" s="132">
        <f>SUM(T195:T197)</f>
        <v>0</v>
      </c>
      <c r="AR194" s="126" t="s">
        <v>82</v>
      </c>
      <c r="AT194" s="133" t="s">
        <v>72</v>
      </c>
      <c r="AU194" s="133" t="s">
        <v>80</v>
      </c>
      <c r="AY194" s="126" t="s">
        <v>130</v>
      </c>
      <c r="BK194" s="134">
        <f>SUM(BK195:BK197)</f>
        <v>0</v>
      </c>
    </row>
    <row r="195" spans="1:65" s="17" customFormat="1" ht="21.75" customHeight="1" x14ac:dyDescent="0.15">
      <c r="A195" s="13"/>
      <c r="B195" s="135"/>
      <c r="C195" s="136" t="s">
        <v>536</v>
      </c>
      <c r="D195" s="136" t="s">
        <v>131</v>
      </c>
      <c r="E195" s="137" t="s">
        <v>537</v>
      </c>
      <c r="F195" s="138" t="s">
        <v>538</v>
      </c>
      <c r="G195" s="139" t="s">
        <v>469</v>
      </c>
      <c r="H195" s="140">
        <v>24</v>
      </c>
      <c r="I195" s="141"/>
      <c r="J195" s="141">
        <f>ROUND(I195*H195,2)</f>
        <v>0</v>
      </c>
      <c r="K195" s="138" t="s">
        <v>340</v>
      </c>
      <c r="L195" s="14"/>
      <c r="M195" s="142"/>
      <c r="N195" s="143" t="s">
        <v>38</v>
      </c>
      <c r="O195" s="144">
        <v>2.5</v>
      </c>
      <c r="P195" s="144">
        <f>O195*H195</f>
        <v>60</v>
      </c>
      <c r="Q195" s="144">
        <v>1.6650000000000002E-2</v>
      </c>
      <c r="R195" s="144">
        <f>Q195*H195</f>
        <v>0.39960000000000007</v>
      </c>
      <c r="S195" s="144">
        <v>0</v>
      </c>
      <c r="T195" s="145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46" t="s">
        <v>135</v>
      </c>
      <c r="AT195" s="146" t="s">
        <v>131</v>
      </c>
      <c r="AU195" s="146" t="s">
        <v>82</v>
      </c>
      <c r="AY195" s="2" t="s">
        <v>130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2" t="s">
        <v>80</v>
      </c>
      <c r="BK195" s="147">
        <f>ROUND(I195*H195,2)</f>
        <v>0</v>
      </c>
      <c r="BL195" s="2" t="s">
        <v>135</v>
      </c>
      <c r="BM195" s="146" t="s">
        <v>539</v>
      </c>
    </row>
    <row r="196" spans="1:65" s="17" customFormat="1" ht="21.75" customHeight="1" x14ac:dyDescent="0.15">
      <c r="A196" s="13"/>
      <c r="B196" s="135"/>
      <c r="C196" s="136" t="s">
        <v>540</v>
      </c>
      <c r="D196" s="136" t="s">
        <v>131</v>
      </c>
      <c r="E196" s="137" t="s">
        <v>541</v>
      </c>
      <c r="F196" s="138" t="s">
        <v>542</v>
      </c>
      <c r="G196" s="139" t="s">
        <v>384</v>
      </c>
      <c r="H196" s="140">
        <v>0.4</v>
      </c>
      <c r="I196" s="141"/>
      <c r="J196" s="141">
        <f>ROUND(I196*H196,2)</f>
        <v>0</v>
      </c>
      <c r="K196" s="138" t="s">
        <v>340</v>
      </c>
      <c r="L196" s="14"/>
      <c r="M196" s="142"/>
      <c r="N196" s="143" t="s">
        <v>38</v>
      </c>
      <c r="O196" s="144">
        <v>1.5169999999999999</v>
      </c>
      <c r="P196" s="144">
        <f>O196*H196</f>
        <v>0.60680000000000001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R196" s="146" t="s">
        <v>135</v>
      </c>
      <c r="AT196" s="146" t="s">
        <v>131</v>
      </c>
      <c r="AU196" s="146" t="s">
        <v>82</v>
      </c>
      <c r="AY196" s="2" t="s">
        <v>130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2" t="s">
        <v>80</v>
      </c>
      <c r="BK196" s="147">
        <f>ROUND(I196*H196,2)</f>
        <v>0</v>
      </c>
      <c r="BL196" s="2" t="s">
        <v>135</v>
      </c>
      <c r="BM196" s="146" t="s">
        <v>543</v>
      </c>
    </row>
    <row r="197" spans="1:65" s="17" customFormat="1" ht="21.75" customHeight="1" x14ac:dyDescent="0.15">
      <c r="A197" s="13"/>
      <c r="B197" s="135"/>
      <c r="C197" s="136" t="s">
        <v>544</v>
      </c>
      <c r="D197" s="136" t="s">
        <v>131</v>
      </c>
      <c r="E197" s="137" t="s">
        <v>545</v>
      </c>
      <c r="F197" s="138" t="s">
        <v>546</v>
      </c>
      <c r="G197" s="139" t="s">
        <v>384</v>
      </c>
      <c r="H197" s="140">
        <v>0.4</v>
      </c>
      <c r="I197" s="141"/>
      <c r="J197" s="141">
        <f>ROUND(I197*H197,2)</f>
        <v>0</v>
      </c>
      <c r="K197" s="138" t="s">
        <v>340</v>
      </c>
      <c r="L197" s="14"/>
      <c r="M197" s="142"/>
      <c r="N197" s="143" t="s">
        <v>38</v>
      </c>
      <c r="O197" s="144">
        <v>1.25</v>
      </c>
      <c r="P197" s="144">
        <f>O197*H197</f>
        <v>0.5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46" t="s">
        <v>135</v>
      </c>
      <c r="AT197" s="146" t="s">
        <v>131</v>
      </c>
      <c r="AU197" s="146" t="s">
        <v>82</v>
      </c>
      <c r="AY197" s="2" t="s">
        <v>130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2" t="s">
        <v>80</v>
      </c>
      <c r="BK197" s="147">
        <f>ROUND(I197*H197,2)</f>
        <v>0</v>
      </c>
      <c r="BL197" s="2" t="s">
        <v>135</v>
      </c>
      <c r="BM197" s="146" t="s">
        <v>547</v>
      </c>
    </row>
    <row r="198" spans="1:65" s="124" customFormat="1" ht="25.9" customHeight="1" x14ac:dyDescent="0.2">
      <c r="B198" s="125"/>
      <c r="D198" s="126" t="s">
        <v>72</v>
      </c>
      <c r="E198" s="127" t="s">
        <v>261</v>
      </c>
      <c r="F198" s="127" t="s">
        <v>262</v>
      </c>
      <c r="J198" s="128">
        <f>BK198</f>
        <v>0</v>
      </c>
      <c r="L198" s="125"/>
      <c r="M198" s="129"/>
      <c r="N198" s="130"/>
      <c r="O198" s="130"/>
      <c r="P198" s="131">
        <f>SUM(P199:P201)</f>
        <v>8</v>
      </c>
      <c r="Q198" s="130"/>
      <c r="R198" s="131">
        <f>SUM(R199:R201)</f>
        <v>0</v>
      </c>
      <c r="S198" s="130"/>
      <c r="T198" s="132">
        <f>SUM(T199:T201)</f>
        <v>0</v>
      </c>
      <c r="AR198" s="126" t="s">
        <v>150</v>
      </c>
      <c r="AT198" s="133" t="s">
        <v>72</v>
      </c>
      <c r="AU198" s="133" t="s">
        <v>73</v>
      </c>
      <c r="AY198" s="126" t="s">
        <v>130</v>
      </c>
      <c r="BK198" s="134">
        <f>SUM(BK199:BK201)</f>
        <v>0</v>
      </c>
    </row>
    <row r="199" spans="1:65" s="17" customFormat="1" ht="16.5" customHeight="1" x14ac:dyDescent="0.15">
      <c r="A199" s="13"/>
      <c r="B199" s="135"/>
      <c r="C199" s="136" t="s">
        <v>548</v>
      </c>
      <c r="D199" s="136" t="s">
        <v>131</v>
      </c>
      <c r="E199" s="137" t="s">
        <v>549</v>
      </c>
      <c r="F199" s="138" t="s">
        <v>550</v>
      </c>
      <c r="G199" s="139" t="s">
        <v>266</v>
      </c>
      <c r="H199" s="140">
        <v>8</v>
      </c>
      <c r="I199" s="141"/>
      <c r="J199" s="141">
        <f>ROUND(I199*H199,2)</f>
        <v>0</v>
      </c>
      <c r="K199" s="138" t="s">
        <v>340</v>
      </c>
      <c r="L199" s="14"/>
      <c r="M199" s="142"/>
      <c r="N199" s="143" t="s">
        <v>38</v>
      </c>
      <c r="O199" s="144">
        <v>1</v>
      </c>
      <c r="P199" s="144">
        <f>O199*H199</f>
        <v>8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46" t="s">
        <v>268</v>
      </c>
      <c r="AT199" s="146" t="s">
        <v>131</v>
      </c>
      <c r="AU199" s="146" t="s">
        <v>80</v>
      </c>
      <c r="AY199" s="2" t="s">
        <v>130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2" t="s">
        <v>80</v>
      </c>
      <c r="BK199" s="147">
        <f>ROUND(I199*H199,2)</f>
        <v>0</v>
      </c>
      <c r="BL199" s="2" t="s">
        <v>268</v>
      </c>
      <c r="BM199" s="146" t="s">
        <v>551</v>
      </c>
    </row>
    <row r="200" spans="1:65" s="17" customFormat="1" ht="72" x14ac:dyDescent="0.15">
      <c r="A200" s="13"/>
      <c r="B200" s="14"/>
      <c r="C200" s="13"/>
      <c r="D200" s="148" t="s">
        <v>137</v>
      </c>
      <c r="E200" s="13"/>
      <c r="F200" s="149" t="s">
        <v>552</v>
      </c>
      <c r="G200" s="13"/>
      <c r="H200" s="13"/>
      <c r="I200" s="13"/>
      <c r="J200" s="13"/>
      <c r="K200" s="13"/>
      <c r="L200" s="14"/>
      <c r="M200" s="150"/>
      <c r="N200" s="151"/>
      <c r="O200" s="41"/>
      <c r="P200" s="41"/>
      <c r="Q200" s="41"/>
      <c r="R200" s="41"/>
      <c r="S200" s="41"/>
      <c r="T200" s="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" t="s">
        <v>137</v>
      </c>
      <c r="AU200" s="2" t="s">
        <v>80</v>
      </c>
    </row>
    <row r="201" spans="1:65" s="152" customFormat="1" x14ac:dyDescent="0.15">
      <c r="B201" s="153"/>
      <c r="D201" s="148" t="s">
        <v>139</v>
      </c>
      <c r="E201" s="154"/>
      <c r="F201" s="155" t="s">
        <v>553</v>
      </c>
      <c r="H201" s="156">
        <v>8</v>
      </c>
      <c r="L201" s="153"/>
      <c r="M201" s="157"/>
      <c r="N201" s="158"/>
      <c r="O201" s="158"/>
      <c r="P201" s="158"/>
      <c r="Q201" s="158"/>
      <c r="R201" s="158"/>
      <c r="S201" s="158"/>
      <c r="T201" s="159"/>
      <c r="AT201" s="154" t="s">
        <v>139</v>
      </c>
      <c r="AU201" s="154" t="s">
        <v>80</v>
      </c>
      <c r="AV201" s="152" t="s">
        <v>82</v>
      </c>
      <c r="AW201" s="152" t="s">
        <v>29</v>
      </c>
      <c r="AX201" s="152" t="s">
        <v>80</v>
      </c>
      <c r="AY201" s="154" t="s">
        <v>130</v>
      </c>
    </row>
    <row r="202" spans="1:65" s="124" customFormat="1" ht="25.9" customHeight="1" x14ac:dyDescent="0.2">
      <c r="B202" s="125"/>
      <c r="D202" s="126" t="s">
        <v>72</v>
      </c>
      <c r="E202" s="127" t="s">
        <v>554</v>
      </c>
      <c r="F202" s="127" t="s">
        <v>555</v>
      </c>
      <c r="J202" s="128">
        <f>BK202</f>
        <v>0</v>
      </c>
      <c r="L202" s="125"/>
      <c r="M202" s="129"/>
      <c r="N202" s="130"/>
      <c r="O202" s="130"/>
      <c r="P202" s="131">
        <f>SUM(P203:P204)</f>
        <v>0</v>
      </c>
      <c r="Q202" s="130"/>
      <c r="R202" s="131">
        <f>SUM(R203:R204)</f>
        <v>0</v>
      </c>
      <c r="S202" s="130"/>
      <c r="T202" s="132">
        <f>SUM(T203:T204)</f>
        <v>0</v>
      </c>
      <c r="AR202" s="126" t="s">
        <v>150</v>
      </c>
      <c r="AT202" s="133" t="s">
        <v>72</v>
      </c>
      <c r="AU202" s="133" t="s">
        <v>73</v>
      </c>
      <c r="AY202" s="126" t="s">
        <v>130</v>
      </c>
      <c r="BK202" s="134">
        <f>SUM(BK203:BK204)</f>
        <v>0</v>
      </c>
    </row>
    <row r="203" spans="1:65" s="17" customFormat="1" ht="16.5" customHeight="1" x14ac:dyDescent="0.15">
      <c r="A203" s="13"/>
      <c r="B203" s="135"/>
      <c r="C203" s="136" t="s">
        <v>556</v>
      </c>
      <c r="D203" s="136" t="s">
        <v>131</v>
      </c>
      <c r="E203" s="137" t="s">
        <v>557</v>
      </c>
      <c r="F203" s="138" t="s">
        <v>558</v>
      </c>
      <c r="G203" s="139"/>
      <c r="H203" s="140">
        <v>0</v>
      </c>
      <c r="I203" s="141">
        <v>0</v>
      </c>
      <c r="J203" s="141">
        <f>ROUND(I203*H203,2)</f>
        <v>0</v>
      </c>
      <c r="K203" s="138"/>
      <c r="L203" s="14"/>
      <c r="M203" s="142"/>
      <c r="N203" s="143" t="s">
        <v>38</v>
      </c>
      <c r="O203" s="144">
        <v>0</v>
      </c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46" t="s">
        <v>268</v>
      </c>
      <c r="AT203" s="146" t="s">
        <v>131</v>
      </c>
      <c r="AU203" s="146" t="s">
        <v>80</v>
      </c>
      <c r="AY203" s="2" t="s">
        <v>130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2" t="s">
        <v>80</v>
      </c>
      <c r="BK203" s="147">
        <f>ROUND(I203*H203,2)</f>
        <v>0</v>
      </c>
      <c r="BL203" s="2" t="s">
        <v>268</v>
      </c>
      <c r="BM203" s="146" t="s">
        <v>559</v>
      </c>
    </row>
    <row r="204" spans="1:65" s="17" customFormat="1" ht="54" x14ac:dyDescent="0.15">
      <c r="A204" s="13"/>
      <c r="B204" s="14"/>
      <c r="C204" s="13"/>
      <c r="D204" s="148" t="s">
        <v>137</v>
      </c>
      <c r="E204" s="13"/>
      <c r="F204" s="149" t="s">
        <v>560</v>
      </c>
      <c r="G204" s="13"/>
      <c r="H204" s="13"/>
      <c r="I204" s="13"/>
      <c r="J204" s="13"/>
      <c r="K204" s="13"/>
      <c r="L204" s="14"/>
      <c r="M204" s="150"/>
      <c r="N204" s="151"/>
      <c r="O204" s="41"/>
      <c r="P204" s="41"/>
      <c r="Q204" s="41"/>
      <c r="R204" s="41"/>
      <c r="S204" s="41"/>
      <c r="T204" s="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" t="s">
        <v>137</v>
      </c>
      <c r="AU204" s="2" t="s">
        <v>80</v>
      </c>
    </row>
    <row r="205" spans="1:65" s="124" customFormat="1" ht="25.9" customHeight="1" x14ac:dyDescent="0.2">
      <c r="B205" s="125"/>
      <c r="D205" s="126" t="s">
        <v>72</v>
      </c>
      <c r="E205" s="127" t="s">
        <v>287</v>
      </c>
      <c r="F205" s="127" t="s">
        <v>288</v>
      </c>
      <c r="J205" s="128">
        <f>BK205</f>
        <v>0</v>
      </c>
      <c r="L205" s="125"/>
      <c r="M205" s="129"/>
      <c r="N205" s="130"/>
      <c r="O205" s="130"/>
      <c r="P205" s="131">
        <f>SUM(P206:P211)</f>
        <v>0</v>
      </c>
      <c r="Q205" s="130"/>
      <c r="R205" s="131">
        <f>SUM(R206:R211)</f>
        <v>0</v>
      </c>
      <c r="S205" s="130"/>
      <c r="T205" s="132">
        <f>SUM(T206:T211)</f>
        <v>0</v>
      </c>
      <c r="AR205" s="126" t="s">
        <v>153</v>
      </c>
      <c r="AT205" s="133" t="s">
        <v>72</v>
      </c>
      <c r="AU205" s="133" t="s">
        <v>73</v>
      </c>
      <c r="AY205" s="126" t="s">
        <v>130</v>
      </c>
      <c r="BK205" s="134">
        <f>SUM(BK206:BK211)</f>
        <v>0</v>
      </c>
    </row>
    <row r="206" spans="1:65" s="17" customFormat="1" ht="16.5" customHeight="1" x14ac:dyDescent="0.15">
      <c r="A206" s="13"/>
      <c r="B206" s="135"/>
      <c r="C206" s="136" t="s">
        <v>561</v>
      </c>
      <c r="D206" s="136" t="s">
        <v>131</v>
      </c>
      <c r="E206" s="137" t="s">
        <v>290</v>
      </c>
      <c r="F206" s="138" t="s">
        <v>291</v>
      </c>
      <c r="G206" s="139" t="s">
        <v>292</v>
      </c>
      <c r="H206" s="140">
        <v>1</v>
      </c>
      <c r="I206" s="141"/>
      <c r="J206" s="141">
        <f>ROUND(I206*H206,2)</f>
        <v>0</v>
      </c>
      <c r="K206" s="138" t="s">
        <v>340</v>
      </c>
      <c r="L206" s="14"/>
      <c r="M206" s="142"/>
      <c r="N206" s="143" t="s">
        <v>38</v>
      </c>
      <c r="O206" s="144">
        <v>0</v>
      </c>
      <c r="P206" s="144">
        <f>O206*H206</f>
        <v>0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R206" s="146" t="s">
        <v>293</v>
      </c>
      <c r="AT206" s="146" t="s">
        <v>131</v>
      </c>
      <c r="AU206" s="146" t="s">
        <v>80</v>
      </c>
      <c r="AY206" s="2" t="s">
        <v>130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2" t="s">
        <v>80</v>
      </c>
      <c r="BK206" s="147">
        <f>ROUND(I206*H206,2)</f>
        <v>0</v>
      </c>
      <c r="BL206" s="2" t="s">
        <v>293</v>
      </c>
      <c r="BM206" s="146" t="s">
        <v>562</v>
      </c>
    </row>
    <row r="207" spans="1:65" s="17" customFormat="1" ht="27" x14ac:dyDescent="0.15">
      <c r="A207" s="13"/>
      <c r="B207" s="14"/>
      <c r="C207" s="13"/>
      <c r="D207" s="148" t="s">
        <v>137</v>
      </c>
      <c r="E207" s="13"/>
      <c r="F207" s="149" t="s">
        <v>295</v>
      </c>
      <c r="G207" s="13"/>
      <c r="H207" s="13"/>
      <c r="I207" s="13"/>
      <c r="J207" s="13"/>
      <c r="K207" s="13"/>
      <c r="L207" s="14"/>
      <c r="M207" s="150"/>
      <c r="N207" s="151"/>
      <c r="O207" s="41"/>
      <c r="P207" s="41"/>
      <c r="Q207" s="41"/>
      <c r="R207" s="41"/>
      <c r="S207" s="41"/>
      <c r="T207" s="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" t="s">
        <v>137</v>
      </c>
      <c r="AU207" s="2" t="s">
        <v>80</v>
      </c>
    </row>
    <row r="208" spans="1:65" s="17" customFormat="1" ht="16.5" customHeight="1" x14ac:dyDescent="0.15">
      <c r="A208" s="13"/>
      <c r="B208" s="135"/>
      <c r="C208" s="136" t="s">
        <v>563</v>
      </c>
      <c r="D208" s="136" t="s">
        <v>131</v>
      </c>
      <c r="E208" s="137" t="s">
        <v>297</v>
      </c>
      <c r="F208" s="138" t="s">
        <v>298</v>
      </c>
      <c r="G208" s="139" t="s">
        <v>292</v>
      </c>
      <c r="H208" s="140">
        <v>1</v>
      </c>
      <c r="I208" s="141"/>
      <c r="J208" s="141">
        <f>ROUND(I208*H208,2)</f>
        <v>0</v>
      </c>
      <c r="K208" s="138" t="s">
        <v>340</v>
      </c>
      <c r="L208" s="14"/>
      <c r="M208" s="142"/>
      <c r="N208" s="143" t="s">
        <v>38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R208" s="146" t="s">
        <v>293</v>
      </c>
      <c r="AT208" s="146" t="s">
        <v>131</v>
      </c>
      <c r="AU208" s="146" t="s">
        <v>80</v>
      </c>
      <c r="AY208" s="2" t="s">
        <v>130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2" t="s">
        <v>80</v>
      </c>
      <c r="BK208" s="147">
        <f>ROUND(I208*H208,2)</f>
        <v>0</v>
      </c>
      <c r="BL208" s="2" t="s">
        <v>293</v>
      </c>
      <c r="BM208" s="146" t="s">
        <v>564</v>
      </c>
    </row>
    <row r="209" spans="1:65" s="17" customFormat="1" ht="18" x14ac:dyDescent="0.15">
      <c r="A209" s="13"/>
      <c r="B209" s="14"/>
      <c r="C209" s="13"/>
      <c r="D209" s="148" t="s">
        <v>137</v>
      </c>
      <c r="E209" s="13"/>
      <c r="F209" s="149" t="s">
        <v>300</v>
      </c>
      <c r="G209" s="13"/>
      <c r="H209" s="13"/>
      <c r="I209" s="13"/>
      <c r="J209" s="13"/>
      <c r="K209" s="13"/>
      <c r="L209" s="14"/>
      <c r="M209" s="150"/>
      <c r="N209" s="151"/>
      <c r="O209" s="41"/>
      <c r="P209" s="41"/>
      <c r="Q209" s="41"/>
      <c r="R209" s="41"/>
      <c r="S209" s="41"/>
      <c r="T209" s="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" t="s">
        <v>137</v>
      </c>
      <c r="AU209" s="2" t="s">
        <v>80</v>
      </c>
    </row>
    <row r="210" spans="1:65" s="17" customFormat="1" ht="16.5" customHeight="1" x14ac:dyDescent="0.15">
      <c r="A210" s="13"/>
      <c r="B210" s="135"/>
      <c r="C210" s="136" t="s">
        <v>565</v>
      </c>
      <c r="D210" s="136" t="s">
        <v>131</v>
      </c>
      <c r="E210" s="137" t="s">
        <v>302</v>
      </c>
      <c r="F210" s="138" t="s">
        <v>303</v>
      </c>
      <c r="G210" s="139" t="s">
        <v>292</v>
      </c>
      <c r="H210" s="140">
        <v>1</v>
      </c>
      <c r="I210" s="141"/>
      <c r="J210" s="141">
        <f>ROUND(I210*H210,2)</f>
        <v>0</v>
      </c>
      <c r="K210" s="138" t="s">
        <v>340</v>
      </c>
      <c r="L210" s="14"/>
      <c r="M210" s="142"/>
      <c r="N210" s="143" t="s">
        <v>38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6" t="s">
        <v>293</v>
      </c>
      <c r="AT210" s="146" t="s">
        <v>131</v>
      </c>
      <c r="AU210" s="146" t="s">
        <v>80</v>
      </c>
      <c r="AY210" s="2" t="s">
        <v>130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2" t="s">
        <v>80</v>
      </c>
      <c r="BK210" s="147">
        <f>ROUND(I210*H210,2)</f>
        <v>0</v>
      </c>
      <c r="BL210" s="2" t="s">
        <v>293</v>
      </c>
      <c r="BM210" s="146" t="s">
        <v>566</v>
      </c>
    </row>
    <row r="211" spans="1:65" s="17" customFormat="1" ht="36" x14ac:dyDescent="0.15">
      <c r="A211" s="13"/>
      <c r="B211" s="14"/>
      <c r="C211" s="13"/>
      <c r="D211" s="148" t="s">
        <v>137</v>
      </c>
      <c r="E211" s="13"/>
      <c r="F211" s="149" t="s">
        <v>305</v>
      </c>
      <c r="G211" s="13"/>
      <c r="H211" s="13"/>
      <c r="I211" s="13"/>
      <c r="J211" s="13"/>
      <c r="K211" s="13"/>
      <c r="L211" s="14"/>
      <c r="M211" s="160"/>
      <c r="N211" s="161"/>
      <c r="O211" s="162"/>
      <c r="P211" s="162"/>
      <c r="Q211" s="162"/>
      <c r="R211" s="162"/>
      <c r="S211" s="162"/>
      <c r="T211" s="1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" t="s">
        <v>137</v>
      </c>
      <c r="AU211" s="2" t="s">
        <v>80</v>
      </c>
    </row>
    <row r="212" spans="1:65" s="17" customFormat="1" ht="6.95" customHeight="1" x14ac:dyDescent="0.15">
      <c r="A212" s="13"/>
      <c r="B212" s="29"/>
      <c r="C212" s="30"/>
      <c r="D212" s="30"/>
      <c r="E212" s="30"/>
      <c r="F212" s="30"/>
      <c r="G212" s="30"/>
      <c r="H212" s="30"/>
      <c r="I212" s="30"/>
      <c r="J212" s="30"/>
      <c r="K212" s="30"/>
      <c r="L212" s="14"/>
      <c r="M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</row>
  </sheetData>
  <sheetProtection password="E785" sheet="1" objects="1" scenarios="1"/>
  <autoFilter ref="C127:K211"/>
  <mergeCells count="12">
    <mergeCell ref="E118:H118"/>
    <mergeCell ref="E120:H120"/>
    <mergeCell ref="E29:H29"/>
    <mergeCell ref="E85:H85"/>
    <mergeCell ref="E87:H87"/>
    <mergeCell ref="E89:H89"/>
    <mergeCell ref="E116:H116"/>
    <mergeCell ref="L2:V2"/>
    <mergeCell ref="E7:H7"/>
    <mergeCell ref="E9:H9"/>
    <mergeCell ref="E11:H11"/>
    <mergeCell ref="E20:H20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 stavby</vt:lpstr>
      <vt:lpstr>Zařízení VZT.1.01 - místn...</vt:lpstr>
      <vt:lpstr>Zařízení VZT.2.01 - šatna...</vt:lpstr>
      <vt:lpstr>Zařízení VZT.3.01 - přiro...</vt:lpstr>
      <vt:lpstr>ZTIA - Zařízení ZTI (Umýv...</vt:lpstr>
      <vt:lpstr>'Rekapitulace stavby'!Názvy_tisku</vt:lpstr>
      <vt:lpstr>'Zařízení VZT.1.01 - místn...'!Názvy_tisku</vt:lpstr>
      <vt:lpstr>'Zařízení VZT.2.01 - šatna...'!Názvy_tisku</vt:lpstr>
      <vt:lpstr>'Zařízení VZT.3.01 - přiro...'!Názvy_tisku</vt:lpstr>
      <vt:lpstr>'ZTIA - Zařízení ZTI (Umýv...'!Názvy_tisku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ST\STM</dc:creator>
  <dc:description/>
  <cp:lastModifiedBy>Hlaváček Martin</cp:lastModifiedBy>
  <cp:revision>1</cp:revision>
  <dcterms:created xsi:type="dcterms:W3CDTF">2020-03-05T15:33:30Z</dcterms:created>
  <dcterms:modified xsi:type="dcterms:W3CDTF">2020-08-14T08:01:51Z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